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5195" windowHeight="8385" tabRatio="871"/>
  </bookViews>
  <sheets>
    <sheet name="1" sheetId="2" r:id="rId1"/>
    <sheet name="2" sheetId="3" r:id="rId2"/>
    <sheet name="3" sheetId="5" r:id="rId3"/>
    <sheet name="доход часть17" sheetId="16" r:id="rId4"/>
    <sheet name="доход часть 18" sheetId="27" r:id="rId5"/>
    <sheet name="доход часть 19" sheetId="26" r:id="rId6"/>
    <sheet name="210.в" sheetId="17" r:id="rId7"/>
    <sheet name="210.4" sheetId="8" r:id="rId8"/>
    <sheet name="262" sheetId="9" r:id="rId9"/>
    <sheet name="290.ар" sheetId="21" r:id="rId10"/>
    <sheet name="290.2внеб" sheetId="20" r:id="rId11"/>
    <sheet name="290.4" sheetId="10" r:id="rId12"/>
    <sheet name="290.4практика" sheetId="12" r:id="rId13"/>
    <sheet name="290.2внеб.студенты" sheetId="23" r:id="rId14"/>
    <sheet name="244.б" sheetId="13" r:id="rId15"/>
    <sheet name="244.2.внеб" sheetId="24" r:id="rId16"/>
    <sheet name="244.2.ар" sheetId="22" r:id="rId17"/>
    <sheet name="244 иные цели" sheetId="29" r:id="rId18"/>
    <sheet name="244 ворлд скилс ульяновск" sheetId="28" r:id="rId19"/>
    <sheet name="340 стипендия" sheetId="25" r:id="rId20"/>
  </sheets>
  <definedNames>
    <definedName name="_xlnm.Print_Area" localSheetId="0">'1'!$A$1:$R$96</definedName>
    <definedName name="_xlnm.Print_Area" localSheetId="7">'210.4'!$A$1:$I$72</definedName>
    <definedName name="_xlnm.Print_Area" localSheetId="6">'210.в'!$A$1:$I$72</definedName>
    <definedName name="_xlnm.Print_Area" localSheetId="16">'244.2.ар'!$A$1:$F$149</definedName>
    <definedName name="_xlnm.Print_Area" localSheetId="15">'244.2.внеб'!$A$1:$F$140</definedName>
    <definedName name="_xlnm.Print_Area" localSheetId="14">'244.б'!$A$1:$F$156</definedName>
    <definedName name="_xlnm.Print_Area" localSheetId="11">'290.4'!$A$1:$F$45</definedName>
    <definedName name="_xlnm.Print_Area" localSheetId="12">'290.4практика'!$A$1:$F$11</definedName>
    <definedName name="_xlnm.Print_Area" localSheetId="9">'290.ар'!$A$1:$F$45</definedName>
    <definedName name="_xlnm.Print_Area" localSheetId="2">'3'!$A$1:$L$40</definedName>
  </definedNames>
  <calcPr calcId="125725"/>
</workbook>
</file>

<file path=xl/calcChain.xml><?xml version="1.0" encoding="utf-8"?>
<calcChain xmlns="http://schemas.openxmlformats.org/spreadsheetml/2006/main">
  <c r="E27" i="28"/>
  <c r="E26"/>
  <c r="E25"/>
  <c r="D16"/>
  <c r="E29" l="1"/>
  <c r="E11" i="25"/>
  <c r="E9" i="12" l="1"/>
  <c r="E69" i="13"/>
  <c r="E77" s="1"/>
  <c r="E42" i="29"/>
  <c r="E39"/>
  <c r="E38"/>
  <c r="E37"/>
  <c r="E36"/>
  <c r="E35"/>
  <c r="E49" s="1"/>
  <c r="E46"/>
  <c r="E45"/>
  <c r="E44"/>
  <c r="E43"/>
  <c r="E48"/>
  <c r="E47"/>
  <c r="E59"/>
  <c r="E15"/>
  <c r="E58"/>
  <c r="E57"/>
  <c r="D25"/>
  <c r="Y39" i="3"/>
  <c r="Y13"/>
  <c r="Y33"/>
  <c r="Y32"/>
  <c r="X33"/>
  <c r="W33"/>
  <c r="E88" i="13"/>
  <c r="F46" i="24"/>
  <c r="F47" i="22"/>
  <c r="F16"/>
  <c r="X42" i="3"/>
  <c r="W42"/>
  <c r="W40" s="1"/>
  <c r="E151" i="13"/>
  <c r="E150"/>
  <c r="E152" s="1"/>
  <c r="E141"/>
  <c r="E140"/>
  <c r="E139"/>
  <c r="E138"/>
  <c r="E137"/>
  <c r="E136"/>
  <c r="E135"/>
  <c r="E134"/>
  <c r="E133"/>
  <c r="E132"/>
  <c r="E131"/>
  <c r="E130" s="1"/>
  <c r="E142" s="1"/>
  <c r="E129"/>
  <c r="E128"/>
  <c r="E119"/>
  <c r="E118"/>
  <c r="E120" s="1"/>
  <c r="D108"/>
  <c r="D98"/>
  <c r="E57"/>
  <c r="F46"/>
  <c r="F45"/>
  <c r="F44"/>
  <c r="F43"/>
  <c r="F42"/>
  <c r="F41"/>
  <c r="F40"/>
  <c r="F38"/>
  <c r="F37"/>
  <c r="F47"/>
  <c r="F36"/>
  <c r="E27"/>
  <c r="E26"/>
  <c r="F16"/>
  <c r="F15"/>
  <c r="F14"/>
  <c r="F13"/>
  <c r="F12"/>
  <c r="F11"/>
  <c r="F10"/>
  <c r="F17" s="1"/>
  <c r="E137" i="22"/>
  <c r="E74"/>
  <c r="D103"/>
  <c r="E136"/>
  <c r="E116"/>
  <c r="E115"/>
  <c r="E114"/>
  <c r="E134"/>
  <c r="E135"/>
  <c r="D95" i="24"/>
  <c r="E107"/>
  <c r="E106"/>
  <c r="E128"/>
  <c r="E126"/>
  <c r="E125"/>
  <c r="E127"/>
  <c r="G70" i="17"/>
  <c r="G69"/>
  <c r="G67"/>
  <c r="G62"/>
  <c r="Y22" i="3"/>
  <c r="Y21" s="1"/>
  <c r="G41" i="17"/>
  <c r="W38" i="3"/>
  <c r="M38"/>
  <c r="W39"/>
  <c r="W36" s="1"/>
  <c r="F32" i="26"/>
  <c r="E32"/>
  <c r="D32"/>
  <c r="C32"/>
  <c r="B32"/>
  <c r="F32" i="27"/>
  <c r="E32"/>
  <c r="D32"/>
  <c r="C32"/>
  <c r="B32"/>
  <c r="D32" i="16"/>
  <c r="P10" i="3"/>
  <c r="P45" s="1"/>
  <c r="P43" s="1"/>
  <c r="E11" i="21"/>
  <c r="E10"/>
  <c r="E44" i="10"/>
  <c r="E43"/>
  <c r="E42"/>
  <c r="E45" s="1"/>
  <c r="E33"/>
  <c r="E32"/>
  <c r="E31"/>
  <c r="E34" s="1"/>
  <c r="E22"/>
  <c r="E21"/>
  <c r="E23"/>
  <c r="E11"/>
  <c r="E10"/>
  <c r="E12"/>
  <c r="F50" i="17"/>
  <c r="G69" i="8"/>
  <c r="G67"/>
  <c r="G70"/>
  <c r="G62"/>
  <c r="F51"/>
  <c r="F50"/>
  <c r="G41"/>
  <c r="G40"/>
  <c r="G39"/>
  <c r="G42" s="1"/>
  <c r="H31"/>
  <c r="G31"/>
  <c r="F31"/>
  <c r="E31"/>
  <c r="C31"/>
  <c r="D30"/>
  <c r="I30" s="1"/>
  <c r="D29"/>
  <c r="I29" s="1"/>
  <c r="D28"/>
  <c r="I28" s="1"/>
  <c r="D27"/>
  <c r="I27" s="1"/>
  <c r="D26"/>
  <c r="I26" s="1"/>
  <c r="D25"/>
  <c r="I25" s="1"/>
  <c r="D24"/>
  <c r="D31" s="1"/>
  <c r="B32" i="16"/>
  <c r="W49" i="3"/>
  <c r="M49"/>
  <c r="W12"/>
  <c r="F38" i="24"/>
  <c r="F36"/>
  <c r="F48" s="1"/>
  <c r="E84" i="22"/>
  <c r="E85" s="1"/>
  <c r="F38"/>
  <c r="F37"/>
  <c r="F49" s="1"/>
  <c r="E139" i="24"/>
  <c r="E138"/>
  <c r="E140"/>
  <c r="E129"/>
  <c r="E124"/>
  <c r="E123"/>
  <c r="E122"/>
  <c r="E121"/>
  <c r="E120"/>
  <c r="E119"/>
  <c r="E118"/>
  <c r="E117"/>
  <c r="E130" s="1"/>
  <c r="E108"/>
  <c r="E109"/>
  <c r="E105"/>
  <c r="E79"/>
  <c r="E80" s="1"/>
  <c r="E69"/>
  <c r="E58"/>
  <c r="F45"/>
  <c r="F44"/>
  <c r="F43"/>
  <c r="F42"/>
  <c r="F41"/>
  <c r="F40"/>
  <c r="F39"/>
  <c r="F37"/>
  <c r="E27"/>
  <c r="E26"/>
  <c r="E28"/>
  <c r="F16"/>
  <c r="F15"/>
  <c r="F14"/>
  <c r="F13"/>
  <c r="F12"/>
  <c r="F11"/>
  <c r="F10"/>
  <c r="F17" s="1"/>
  <c r="E148" i="22"/>
  <c r="E147"/>
  <c r="E149" s="1"/>
  <c r="E138"/>
  <c r="E132"/>
  <c r="E131"/>
  <c r="E130"/>
  <c r="E129"/>
  <c r="E127"/>
  <c r="E126"/>
  <c r="E117"/>
  <c r="E113"/>
  <c r="E59"/>
  <c r="F46"/>
  <c r="F45"/>
  <c r="F44"/>
  <c r="F43"/>
  <c r="F42"/>
  <c r="F41"/>
  <c r="F39"/>
  <c r="E28"/>
  <c r="E27"/>
  <c r="F15"/>
  <c r="F14"/>
  <c r="F13"/>
  <c r="F12"/>
  <c r="F11"/>
  <c r="F18"/>
  <c r="F10"/>
  <c r="E10" i="23"/>
  <c r="E8"/>
  <c r="E43" i="20"/>
  <c r="E42"/>
  <c r="E45" s="1"/>
  <c r="E33"/>
  <c r="E32"/>
  <c r="E31"/>
  <c r="E34" s="1"/>
  <c r="E22"/>
  <c r="E23" s="1"/>
  <c r="E10"/>
  <c r="E12" s="1"/>
  <c r="E43" i="21"/>
  <c r="E42"/>
  <c r="E45" s="1"/>
  <c r="E33"/>
  <c r="E32"/>
  <c r="E34"/>
  <c r="E22"/>
  <c r="E23"/>
  <c r="G72" i="17"/>
  <c r="F51"/>
  <c r="F52" s="1"/>
  <c r="K53" s="1"/>
  <c r="G40"/>
  <c r="G39"/>
  <c r="G42"/>
  <c r="H31"/>
  <c r="G31"/>
  <c r="F31"/>
  <c r="E31"/>
  <c r="C31"/>
  <c r="D30"/>
  <c r="I30"/>
  <c r="D29"/>
  <c r="I29"/>
  <c r="D28"/>
  <c r="I28"/>
  <c r="D27"/>
  <c r="I27"/>
  <c r="D26"/>
  <c r="I26"/>
  <c r="D25"/>
  <c r="I25"/>
  <c r="D24"/>
  <c r="E32" i="16"/>
  <c r="F32"/>
  <c r="G32"/>
  <c r="C32"/>
  <c r="O48" i="3"/>
  <c r="U48"/>
  <c r="V48"/>
  <c r="Z48"/>
  <c r="L46"/>
  <c r="K46"/>
  <c r="K43"/>
  <c r="L43"/>
  <c r="Y40"/>
  <c r="X40"/>
  <c r="T40"/>
  <c r="S40"/>
  <c r="R40"/>
  <c r="Q40"/>
  <c r="P40"/>
  <c r="Y36"/>
  <c r="X36"/>
  <c r="T36"/>
  <c r="S36"/>
  <c r="R36"/>
  <c r="Q36"/>
  <c r="W32"/>
  <c r="W31"/>
  <c r="Y29"/>
  <c r="X29"/>
  <c r="T29"/>
  <c r="S29"/>
  <c r="R29"/>
  <c r="Q29"/>
  <c r="P29"/>
  <c r="W28"/>
  <c r="W26" s="1"/>
  <c r="Y26"/>
  <c r="X26"/>
  <c r="W25"/>
  <c r="T26"/>
  <c r="S26"/>
  <c r="R26"/>
  <c r="Q26"/>
  <c r="P26"/>
  <c r="K29"/>
  <c r="L29"/>
  <c r="P22"/>
  <c r="P21" s="1"/>
  <c r="P19" s="1"/>
  <c r="P48" s="1"/>
  <c r="P46" s="1"/>
  <c r="W17"/>
  <c r="X22"/>
  <c r="X21" s="1"/>
  <c r="T22"/>
  <c r="T21" s="1"/>
  <c r="T19" s="1"/>
  <c r="T48" s="1"/>
  <c r="T46" s="1"/>
  <c r="S22"/>
  <c r="S21"/>
  <c r="S19" s="1"/>
  <c r="S48" s="1"/>
  <c r="S46" s="1"/>
  <c r="R22"/>
  <c r="R21" s="1"/>
  <c r="R19" s="1"/>
  <c r="R48" s="1"/>
  <c r="R46" s="1"/>
  <c r="Q22"/>
  <c r="Q21"/>
  <c r="Q19" s="1"/>
  <c r="Q48" s="1"/>
  <c r="Q46" s="1"/>
  <c r="W23"/>
  <c r="W22" s="1"/>
  <c r="W21" s="1"/>
  <c r="W24"/>
  <c r="Z10"/>
  <c r="Y10"/>
  <c r="Y45" s="1"/>
  <c r="Y43" s="1"/>
  <c r="X10"/>
  <c r="X45" s="1"/>
  <c r="X43" s="1"/>
  <c r="Q45"/>
  <c r="Q43" s="1"/>
  <c r="R10"/>
  <c r="R45" s="1"/>
  <c r="R43" s="1"/>
  <c r="S10"/>
  <c r="S45"/>
  <c r="S43" s="1"/>
  <c r="T10"/>
  <c r="T45" s="1"/>
  <c r="T43" s="1"/>
  <c r="N10"/>
  <c r="N45" s="1"/>
  <c r="N43" s="1"/>
  <c r="M17"/>
  <c r="M16"/>
  <c r="W13"/>
  <c r="M13" s="1"/>
  <c r="W14"/>
  <c r="M14" s="1"/>
  <c r="W18"/>
  <c r="M18" s="1"/>
  <c r="W10"/>
  <c r="W45" s="1"/>
  <c r="W43" s="1"/>
  <c r="E10" i="12"/>
  <c r="E11" s="1"/>
  <c r="E8"/>
  <c r="F9" i="9"/>
  <c r="F8"/>
  <c r="F10"/>
  <c r="E11" i="5"/>
  <c r="F11"/>
  <c r="D11"/>
  <c r="E9"/>
  <c r="E8" s="1"/>
  <c r="F9"/>
  <c r="F8" s="1"/>
  <c r="D9"/>
  <c r="G8"/>
  <c r="H8"/>
  <c r="I8"/>
  <c r="M12" i="3"/>
  <c r="D31" i="17"/>
  <c r="F52" i="8"/>
  <c r="K53" s="1"/>
  <c r="I24"/>
  <c r="I31" s="1"/>
  <c r="E12" i="21"/>
  <c r="G72" i="8"/>
  <c r="N24" i="3" s="1"/>
  <c r="M24" s="1"/>
  <c r="I24" i="17"/>
  <c r="I31" s="1"/>
  <c r="E29" i="22"/>
  <c r="F40"/>
  <c r="E11" i="23"/>
  <c r="E128" i="22"/>
  <c r="E139" s="1"/>
  <c r="E118"/>
  <c r="E133"/>
  <c r="N31" i="3"/>
  <c r="M31"/>
  <c r="E28" i="13"/>
  <c r="N23" i="3" l="1"/>
  <c r="M23" s="1"/>
  <c r="N25"/>
  <c r="M25" s="1"/>
  <c r="N33"/>
  <c r="M33" s="1"/>
  <c r="M10"/>
  <c r="M45" s="1"/>
  <c r="M43" s="1"/>
  <c r="H23" i="20"/>
  <c r="H140" i="24"/>
  <c r="H149" i="22"/>
  <c r="H23" i="10"/>
  <c r="M22" i="3"/>
  <c r="M21" s="1"/>
  <c r="N28"/>
  <c r="D8" i="5"/>
  <c r="Y19" i="3"/>
  <c r="Y48" s="1"/>
  <c r="Y46" s="1"/>
  <c r="W29"/>
  <c r="X19"/>
  <c r="X48" s="1"/>
  <c r="X46" s="1"/>
  <c r="H23" i="21"/>
  <c r="N39" i="3"/>
  <c r="M39" s="1"/>
  <c r="M36" s="1"/>
  <c r="H152" i="13"/>
  <c r="N42" i="3" s="1"/>
  <c r="M42" s="1"/>
  <c r="M40" s="1"/>
  <c r="N22"/>
  <c r="N21" s="1"/>
  <c r="E61" i="29"/>
  <c r="W19" i="3"/>
  <c r="W48" s="1"/>
  <c r="W46" s="1"/>
  <c r="N36"/>
  <c r="M28" l="1"/>
  <c r="M26" s="1"/>
  <c r="N26"/>
  <c r="N32"/>
  <c r="N40"/>
  <c r="M32" l="1"/>
  <c r="M29" s="1"/>
  <c r="M19" s="1"/>
  <c r="M48" s="1"/>
  <c r="M46" s="1"/>
  <c r="N29"/>
  <c r="N19" s="1"/>
  <c r="N48" s="1"/>
  <c r="N46" s="1"/>
</calcChain>
</file>

<file path=xl/sharedStrings.xml><?xml version="1.0" encoding="utf-8"?>
<sst xmlns="http://schemas.openxmlformats.org/spreadsheetml/2006/main" count="1664" uniqueCount="513">
  <si>
    <t>Наименование показателя</t>
  </si>
  <si>
    <t>УТВЕРЖДАЮ</t>
  </si>
  <si>
    <t>Главный бухгалтер</t>
  </si>
  <si>
    <t>Исполнитель</t>
  </si>
  <si>
    <t>Цели деятельности учреждения</t>
  </si>
  <si>
    <t>Виды деятельности учреждения</t>
  </si>
  <si>
    <t>Нефинансовые активы, всего:</t>
  </si>
  <si>
    <t>из них: недвижимое имущество, всего:</t>
  </si>
  <si>
    <t>Финансовые активы, всего</t>
  </si>
  <si>
    <t xml:space="preserve">             дебиторская задолженность по расходам</t>
  </si>
  <si>
    <t>Обязательства, всего</t>
  </si>
  <si>
    <t>в том числе</t>
  </si>
  <si>
    <t>в том числе:</t>
  </si>
  <si>
    <t>наименование органа, осуществляющего функции и полномочия учредителя</t>
  </si>
  <si>
    <t>дата составления документа</t>
  </si>
  <si>
    <t>Адрес фактического местонахождения</t>
  </si>
  <si>
    <t xml:space="preserve">ИНН/КПП </t>
  </si>
  <si>
    <t xml:space="preserve">Почтовый адрес </t>
  </si>
  <si>
    <t>Код ОКВ (валюта)</t>
  </si>
  <si>
    <t>Наименование цели деятельности</t>
  </si>
  <si>
    <t>Акт, отражающий цель деятельности</t>
  </si>
  <si>
    <t>Характеристика вида деятельности</t>
  </si>
  <si>
    <t>Характеристика услуги</t>
  </si>
  <si>
    <t>Отчетные сведения, единица измерения</t>
  </si>
  <si>
    <t>Полное наименование  учреждения:</t>
  </si>
  <si>
    <t>Юридический адрес</t>
  </si>
  <si>
    <r>
      <t xml:space="preserve">Код ОКЕИ </t>
    </r>
    <r>
      <rPr>
        <sz val="10"/>
        <color indexed="8"/>
        <rFont val="Times New Roman"/>
        <family val="1"/>
        <charset val="204"/>
      </rPr>
      <t>(единицы измерения показателей)</t>
    </r>
  </si>
  <si>
    <t>Наименование вида деятельности согласно устава учреждения</t>
  </si>
  <si>
    <t xml:space="preserve">Сведения о недвижимом государственном имуществе </t>
  </si>
  <si>
    <t>Сведения о движимом государственном имуществе</t>
  </si>
  <si>
    <t xml:space="preserve">              особо ценное движимое имущество, всего</t>
  </si>
  <si>
    <t>Министерство образования Пензенской области</t>
  </si>
  <si>
    <t>ВСЕГО</t>
  </si>
  <si>
    <t>Общая балансовая стоимость недвижимого имущества учреждения, всего</t>
  </si>
  <si>
    <t>1. Стоимость имущества, закрепленного собственником имущества за государственным учреждением на праве оперативного управления</t>
  </si>
  <si>
    <t>2. Стоимость имущества, приобретенного государственным учреждением за счет выделенных собственником имущества учреждения средств</t>
  </si>
  <si>
    <t>3. Стоимость имущества, приобретенного государственным учреждением за счет доходов, полученных от платной и иной приносящей доход деятельности</t>
  </si>
  <si>
    <t>(подпись)</t>
  </si>
  <si>
    <t>х</t>
  </si>
  <si>
    <t>Наименование  услуги (работы), единица измерения</t>
  </si>
  <si>
    <t xml:space="preserve">                 в том числе</t>
  </si>
  <si>
    <t xml:space="preserve">Руководитель  </t>
  </si>
  <si>
    <t>наименование должности</t>
  </si>
  <si>
    <t>643 (RUB)</t>
  </si>
  <si>
    <t>383 (рубль)</t>
  </si>
  <si>
    <t xml:space="preserve">                                    </t>
  </si>
  <si>
    <r>
      <t xml:space="preserve">"______" </t>
    </r>
    <r>
      <rPr>
        <u/>
        <sz val="10"/>
        <rFont val="Times New Roman"/>
        <family val="1"/>
        <charset val="204"/>
      </rPr>
      <t>____________________</t>
    </r>
    <r>
      <rPr>
        <sz val="10"/>
        <rFont val="Times New Roman"/>
        <family val="1"/>
        <charset val="204"/>
      </rPr>
      <t>г.</t>
    </r>
  </si>
  <si>
    <t>Дополнительный код</t>
  </si>
  <si>
    <t>Общая балансовая стоимость движимого имущества  учреждения, всего</t>
  </si>
  <si>
    <t xml:space="preserve">        в  том числе балансовая стоимость особо ценного движимого имущества</t>
  </si>
  <si>
    <t>из средств бюджета Пензенской области</t>
  </si>
  <si>
    <t>из средств федерального бюджета</t>
  </si>
  <si>
    <t>Код по реестру участников бюджетного процесса, а также юридических лиц, не являющихся участниками бюджетного процесса</t>
  </si>
  <si>
    <t>из них: денежные средства учреждения, всего:</t>
  </si>
  <si>
    <t xml:space="preserve">                   в том числе остаточная стоимость</t>
  </si>
  <si>
    <t xml:space="preserve">                   в том числе: денежные средства учреждения на счетах</t>
  </si>
  <si>
    <t xml:space="preserve">                                       денежные средства учреждения, размещенные на депозиты в кредитной организации  </t>
  </si>
  <si>
    <t xml:space="preserve">             иные финансовые инструменты</t>
  </si>
  <si>
    <t xml:space="preserve">             дебиторская задолженность по доходам</t>
  </si>
  <si>
    <t>из них: долговые обязательства</t>
  </si>
  <si>
    <t xml:space="preserve">            кредиторская задолженность:</t>
  </si>
  <si>
    <t xml:space="preserve">                  в том числе: просроченная кредиторская задолженность</t>
  </si>
  <si>
    <t>Код строки</t>
  </si>
  <si>
    <t>субсидии на осуществление капитальных вложений</t>
  </si>
  <si>
    <t>субсидии, предоставляемые в соответствии с абзацем вторым пункта 1 статьи 78.1 Бюджетного кодекса Российской Федерации</t>
  </si>
  <si>
    <t>поступления от оказания услуг (выполнения работ) на платной основе и от иной приносящей доход деятельности</t>
  </si>
  <si>
    <t>010</t>
  </si>
  <si>
    <t>Поступления от доходов, всего:</t>
  </si>
  <si>
    <t>гранты</t>
  </si>
  <si>
    <t>из них</t>
  </si>
  <si>
    <t>Доходы от собственности</t>
  </si>
  <si>
    <t>020</t>
  </si>
  <si>
    <t>средства обязательного медицинского страхования</t>
  </si>
  <si>
    <t>Доходы от штрафов, пеней, иных сумм принудительного изъятия</t>
  </si>
  <si>
    <t>Безвозмездные поступления от наднациональных организаций, правительств иностранных государств, международных финансовых организаций</t>
  </si>
  <si>
    <t>Прочие доходы</t>
  </si>
  <si>
    <t>Доходы от операций с активами</t>
  </si>
  <si>
    <t>100</t>
  </si>
  <si>
    <t>110</t>
  </si>
  <si>
    <t>120</t>
  </si>
  <si>
    <t>130</t>
  </si>
  <si>
    <t>140</t>
  </si>
  <si>
    <t>150</t>
  </si>
  <si>
    <t>160</t>
  </si>
  <si>
    <t>180</t>
  </si>
  <si>
    <t>2</t>
  </si>
  <si>
    <t>7</t>
  </si>
  <si>
    <t>8</t>
  </si>
  <si>
    <t>9</t>
  </si>
  <si>
    <t>10</t>
  </si>
  <si>
    <t>11</t>
  </si>
  <si>
    <t>Выплаты по расходам, всего:</t>
  </si>
  <si>
    <t>200</t>
  </si>
  <si>
    <t>в том числе на:</t>
  </si>
  <si>
    <t>210</t>
  </si>
  <si>
    <t>211</t>
  </si>
  <si>
    <t>Социальные и иные выплаты населению, всего</t>
  </si>
  <si>
    <t>220</t>
  </si>
  <si>
    <t xml:space="preserve">    из них: </t>
  </si>
  <si>
    <t>Уплату налогов, сборов и иных платежей, всего</t>
  </si>
  <si>
    <t>230</t>
  </si>
  <si>
    <t>Безвозмездные перечисления организациям</t>
  </si>
  <si>
    <t>240</t>
  </si>
  <si>
    <t>Прочие расходы (кроме расходов на закупку товаров, работ, услуг), всего</t>
  </si>
  <si>
    <t xml:space="preserve">   из них:</t>
  </si>
  <si>
    <t>250</t>
  </si>
  <si>
    <t>Расходы на закупку товаров, работ, услуг, всего</t>
  </si>
  <si>
    <t>260</t>
  </si>
  <si>
    <t xml:space="preserve"> Выплаты персоналу, всего:</t>
  </si>
  <si>
    <t>Поступление финансовых активов, всего</t>
  </si>
  <si>
    <t xml:space="preserve">   из них:увеличение остатков средств</t>
  </si>
  <si>
    <t xml:space="preserve">               прочие поступления</t>
  </si>
  <si>
    <t>Выбытие финансовых активов, всего</t>
  </si>
  <si>
    <t xml:space="preserve">   из них:уменьшение остатков средств</t>
  </si>
  <si>
    <t xml:space="preserve">               прочие выбытия</t>
  </si>
  <si>
    <t>300</t>
  </si>
  <si>
    <t>310</t>
  </si>
  <si>
    <t>320</t>
  </si>
  <si>
    <t>410</t>
  </si>
  <si>
    <t>420</t>
  </si>
  <si>
    <t>400</t>
  </si>
  <si>
    <t>500</t>
  </si>
  <si>
    <t>600</t>
  </si>
  <si>
    <t>Год начала закупки</t>
  </si>
  <si>
    <t>Сумма выплат по расходам на закупку товаров, работ и услуг, руб. (с точностью до двух знаков после запятой - 0,00)</t>
  </si>
  <si>
    <t>всего на закупки</t>
  </si>
  <si>
    <t>в соответствии с Федеральным законом от 5 апреля 2013 г. N 44-ФЗ "О контрактной системе в сфере закупок товаров, работ, услуг для обеспечения государственных и муниципальных нужд"</t>
  </si>
  <si>
    <t>в соответствии с Федеральным законом от 18 июля 2011 г. N 223-ФЗ "О закупках товаров, работ, услуг отдельными видами юридических лиц"</t>
  </si>
  <si>
    <t>Выплаты по расходам на закупку товаров, работ, услуг всего:</t>
  </si>
  <si>
    <t>0001</t>
  </si>
  <si>
    <t>в том числе: на оплату контрактов заключенных до начала очередного финансового года:</t>
  </si>
  <si>
    <t>1001</t>
  </si>
  <si>
    <t>на закупку товаров работ, услуг по году начала закупки:</t>
  </si>
  <si>
    <t>2001</t>
  </si>
  <si>
    <t>Сумма (руб., с точночстью до двух знаков после запятой - 0,00)</t>
  </si>
  <si>
    <t>Остаток средств на начало года</t>
  </si>
  <si>
    <t>Остаток средств на конец года</t>
  </si>
  <si>
    <t>Поступление</t>
  </si>
  <si>
    <t>Выбытие</t>
  </si>
  <si>
    <t>030</t>
  </si>
  <si>
    <t>040</t>
  </si>
  <si>
    <t>Сумма (тыс.руб.)</t>
  </si>
  <si>
    <t>Объем публичных обязательств, всего</t>
  </si>
  <si>
    <t>Объем средств, поступивших во временное распоряжение, всего:</t>
  </si>
  <si>
    <t>Объем бюджетных инвестиций (в части переданных полномочий государственного заказчика в соответствии с Бюджетным кодексом Российской Федерации), всего:</t>
  </si>
  <si>
    <t>Код по бюджетной классификации РФ</t>
  </si>
  <si>
    <t>Сведения о деятельности государственного бюджетного (автономного) учреждения</t>
  </si>
  <si>
    <t>Таблица 1. Показатели финансового состояния учреждения</t>
  </si>
  <si>
    <t>Таблица 2. Показатели по поступлениям и выплатам учреждения</t>
  </si>
  <si>
    <t xml:space="preserve">Таблица 2.1. Показатели выплат по расходам на закупку товаров, работ, услуг учреждения </t>
  </si>
  <si>
    <t>Таблица 3. Сведения о средствах, поступающих во временное распоряжение учреждения</t>
  </si>
  <si>
    <t>Таблица 4. Справочная информация</t>
  </si>
  <si>
    <t>Сумма, руб.</t>
  </si>
  <si>
    <t>6</t>
  </si>
  <si>
    <t>Перечень услуг (работ), относящихся в соответствии с Уставом к основным видам деятельности учреждения, предоставление которых для физических и юридических лиц осуществляется, в том числе за плату</t>
  </si>
  <si>
    <t>Согласовано: отдел бухгалтерского учета, отчетности и контроля       ______________________</t>
  </si>
  <si>
    <t>(наименование учреждения)</t>
  </si>
  <si>
    <t>субсидия на финансовое обеспечение выполнения государственного задания из бюджета Федерального фонда обязательного медицинского страхования</t>
  </si>
  <si>
    <t>5</t>
  </si>
  <si>
    <t>6.1</t>
  </si>
  <si>
    <t>Показатели по поступлениям и выплатам учреждения (очередной финансовый год)</t>
  </si>
  <si>
    <t>Объем финансового обеспечения, руб. (с точностью до двух знаков после запятой - 0,00)</t>
  </si>
  <si>
    <t>10.1</t>
  </si>
  <si>
    <t>10.2</t>
  </si>
  <si>
    <t>Источник финансового обеспечения __________________________________________</t>
  </si>
  <si>
    <t xml:space="preserve">          </t>
  </si>
  <si>
    <t>Расчеты (обоснования)  к плану финансово-хозяйственной деятельности государственного учреждения</t>
  </si>
  <si>
    <t xml:space="preserve">          1. Расчеты (обоснования) выплат персоналу</t>
  </si>
  <si>
    <t xml:space="preserve">            1.1. Расчеты (обоснования) расходов на оплату труда</t>
  </si>
  <si>
    <t>N п/п</t>
  </si>
  <si>
    <t>всего</t>
  </si>
  <si>
    <t>по выплатам компенсационного характера</t>
  </si>
  <si>
    <t>по выплатам стимулирующего характера</t>
  </si>
  <si>
    <t>Итого:</t>
  </si>
  <si>
    <t>Категория работнкиов</t>
  </si>
  <si>
    <t>Установленная численность, штатные единицы</t>
  </si>
  <si>
    <t>Среднемесячный размер выплат на категорию работников, руб.</t>
  </si>
  <si>
    <t>по должностному окладу с надбавками (в соответствии со штатным расписанием)</t>
  </si>
  <si>
    <t>Сумма на доведение заработной платы  в месяц, руб.</t>
  </si>
  <si>
    <r>
      <t>Фонд оплаты труда в год, руб. ((</t>
    </r>
    <r>
      <rPr>
        <sz val="11"/>
        <color indexed="12"/>
        <rFont val="Times New Roman"/>
        <family val="1"/>
        <charset val="204"/>
      </rPr>
      <t>гр. 4</t>
    </r>
    <r>
      <rPr>
        <sz val="11"/>
        <rFont val="Times New Roman"/>
        <family val="1"/>
        <charset val="204"/>
      </rPr>
      <t xml:space="preserve"> + гр. 8)x 12)</t>
    </r>
  </si>
  <si>
    <t xml:space="preserve">                         </t>
  </si>
  <si>
    <t>1.2. Расчеты (обоснования) выплат персоналу при направлении в служебные командировки</t>
  </si>
  <si>
    <t>Наименование расходов</t>
  </si>
  <si>
    <t>Средний размер выплаты на одного работника в день, руб.</t>
  </si>
  <si>
    <t>Количество работников, чел.</t>
  </si>
  <si>
    <t>Количество дней</t>
  </si>
  <si>
    <t>x</t>
  </si>
  <si>
    <r>
      <t>Сумма, руб. (</t>
    </r>
    <r>
      <rPr>
        <sz val="11"/>
        <color indexed="12"/>
        <rFont val="Times New Roman"/>
        <family val="1"/>
        <charset val="204"/>
      </rPr>
      <t>гр. 3</t>
    </r>
    <r>
      <rPr>
        <sz val="11"/>
        <rFont val="Times New Roman"/>
        <family val="1"/>
        <charset val="204"/>
      </rPr>
      <t xml:space="preserve"> x </t>
    </r>
    <r>
      <rPr>
        <sz val="11"/>
        <color indexed="12"/>
        <rFont val="Times New Roman"/>
        <family val="1"/>
        <charset val="204"/>
      </rPr>
      <t>гр. 4</t>
    </r>
    <r>
      <rPr>
        <sz val="11"/>
        <rFont val="Times New Roman"/>
        <family val="1"/>
        <charset val="204"/>
      </rPr>
      <t xml:space="preserve"> x </t>
    </r>
    <r>
      <rPr>
        <sz val="11"/>
        <color indexed="12"/>
        <rFont val="Times New Roman"/>
        <family val="1"/>
        <charset val="204"/>
      </rPr>
      <t>гр. 5</t>
    </r>
    <r>
      <rPr>
        <sz val="11"/>
        <rFont val="Times New Roman"/>
        <family val="1"/>
        <charset val="204"/>
      </rPr>
      <t>)</t>
    </r>
  </si>
  <si>
    <t xml:space="preserve">                                </t>
  </si>
  <si>
    <t>Количество выплат в год на одного работника</t>
  </si>
  <si>
    <t>Размер выплаты (пособия) в месяц, руб.</t>
  </si>
  <si>
    <t>Транспортные расходы на одного работника, руб.</t>
  </si>
  <si>
    <t>Численность работников, получающих выплату (пособие)</t>
  </si>
  <si>
    <t xml:space="preserve">           1.3. Расчеты (обоснования) выплат персоналу по уходу за ребенком и прочих выплат компенсационного характера, не включаемых в фонд оплаты труда</t>
  </si>
  <si>
    <t xml:space="preserve">        </t>
  </si>
  <si>
    <t>1.4. Расчеты (обоснования) страховых взносов на обязательное страхование в Пенсионный фонд Российской Федерации, в Фонд  социального страхования Российской Федерации, в Федеральный фонд обязательного медицинского страхования</t>
  </si>
  <si>
    <t>Наименование государственного внебюджетного фонда</t>
  </si>
  <si>
    <t>Размер базы для начисления страховых взносов, руб.</t>
  </si>
  <si>
    <t>Сумма взноса, руб.</t>
  </si>
  <si>
    <t>1.1.</t>
  </si>
  <si>
    <t>по ставке 22,0%</t>
  </si>
  <si>
    <t>1.2.</t>
  </si>
  <si>
    <t>по ставке 10,0%</t>
  </si>
  <si>
    <t>1.3.</t>
  </si>
  <si>
    <t>2.1.</t>
  </si>
  <si>
    <t>обязательное социальное страхование на случай временной нетрудоспособности и в связи с материнством по ставке 2,9%</t>
  </si>
  <si>
    <t>2.2.</t>
  </si>
  <si>
    <t>с применением ставки взносов в Фонд социального страхования Российской Федерации по ставке 0,0%</t>
  </si>
  <si>
    <t>2.3.</t>
  </si>
  <si>
    <t>обязательное социальное страхование от несчастных случаев на производстве и профессиональных заболеваний по ставке 0,2%</t>
  </si>
  <si>
    <t>Страховые взносы в Федеральный фонд обязательного медицинского страхования, всего (по ставке 5,1%)</t>
  </si>
  <si>
    <t xml:space="preserve">    в том числе:</t>
  </si>
  <si>
    <t>Страховые взносы в Фонд социального страхования РФ, всего</t>
  </si>
  <si>
    <t>Страховые взносы в Пенсионный фонд РФ, всего</t>
  </si>
  <si>
    <t>с применением пониженных тарифов взносов в Пенсионный фонд РФ для отдельных категорий плательщиков</t>
  </si>
  <si>
    <t xml:space="preserve">     в том числе:</t>
  </si>
  <si>
    <t>Дополнительные тарифы страховых взносов для отдельных категорий плательщиков (по ставке    %)</t>
  </si>
  <si>
    <t>Размер одной выплаты, руб.</t>
  </si>
  <si>
    <t>Количество выплат в год</t>
  </si>
  <si>
    <t xml:space="preserve">          2. Расчеты (обоснования) расходов на социальные и иные выплаты населению</t>
  </si>
  <si>
    <r>
      <t>Общая сумма выплат, руб. (</t>
    </r>
    <r>
      <rPr>
        <sz val="11"/>
        <color indexed="12"/>
        <rFont val="Times New Roman"/>
        <family val="1"/>
        <charset val="204"/>
      </rPr>
      <t>гр. 3</t>
    </r>
    <r>
      <rPr>
        <sz val="11"/>
        <rFont val="Times New Roman"/>
        <family val="1"/>
        <charset val="204"/>
      </rPr>
      <t xml:space="preserve"> x </t>
    </r>
    <r>
      <rPr>
        <sz val="11"/>
        <color indexed="12"/>
        <rFont val="Times New Roman"/>
        <family val="1"/>
        <charset val="204"/>
      </rPr>
      <t>гр. 4</t>
    </r>
    <r>
      <rPr>
        <sz val="11"/>
        <rFont val="Times New Roman"/>
        <family val="1"/>
        <charset val="204"/>
      </rPr>
      <t>)</t>
    </r>
  </si>
  <si>
    <t>Количество получателей выплаты, чел.</t>
  </si>
  <si>
    <t>Количество выплат в год на одного получателя</t>
  </si>
  <si>
    <r>
      <t>Общая сумма выплат, руб. (</t>
    </r>
    <r>
      <rPr>
        <sz val="11"/>
        <color indexed="12"/>
        <rFont val="Times New Roman"/>
        <family val="1"/>
        <charset val="204"/>
      </rPr>
      <t>гр. 3</t>
    </r>
    <r>
      <rPr>
        <sz val="11"/>
        <rFont val="Times New Roman"/>
        <family val="1"/>
        <charset val="204"/>
      </rPr>
      <t xml:space="preserve"> x </t>
    </r>
    <r>
      <rPr>
        <sz val="11"/>
        <color indexed="12"/>
        <rFont val="Times New Roman"/>
        <family val="1"/>
        <charset val="204"/>
      </rPr>
      <t>гр. 4 x гр. 5</t>
    </r>
    <r>
      <rPr>
        <sz val="11"/>
        <rFont val="Times New Roman"/>
        <family val="1"/>
        <charset val="204"/>
      </rPr>
      <t>)</t>
    </r>
  </si>
  <si>
    <t xml:space="preserve">                          </t>
  </si>
  <si>
    <t xml:space="preserve">            3. Расчет (обоснование) расходов на уплату налогов, сборов и иных платежей</t>
  </si>
  <si>
    <t>Налоговая база, руб.</t>
  </si>
  <si>
    <t>Ставка налога, %</t>
  </si>
  <si>
    <r>
      <t>Сумма исчисленного налога, подлежащего уплате, руб. (</t>
    </r>
    <r>
      <rPr>
        <sz val="11"/>
        <color indexed="12"/>
        <rFont val="Times New Roman"/>
        <family val="1"/>
        <charset val="204"/>
      </rPr>
      <t>гр. 3</t>
    </r>
    <r>
      <rPr>
        <sz val="11"/>
        <rFont val="Times New Roman"/>
        <family val="1"/>
        <charset val="204"/>
      </rPr>
      <t xml:space="preserve"> x </t>
    </r>
    <r>
      <rPr>
        <sz val="11"/>
        <color indexed="12"/>
        <rFont val="Times New Roman"/>
        <family val="1"/>
        <charset val="204"/>
      </rPr>
      <t>гр. 4</t>
    </r>
    <r>
      <rPr>
        <sz val="11"/>
        <rFont val="Times New Roman"/>
        <family val="1"/>
        <charset val="204"/>
      </rPr>
      <t xml:space="preserve"> / 100)</t>
    </r>
  </si>
  <si>
    <t>3.1. Расчеты (обоснования) расходов на уплату налога на имущество и земельного налога</t>
  </si>
  <si>
    <t>3.2. Расчеты (обоснования) расходов на уплату прочих налогов</t>
  </si>
  <si>
    <t>3.3. Расчеты (обоснования) расходов на уплату государственных пошлин и сборов</t>
  </si>
  <si>
    <t>3.4. Расчеты (обоснования) расходов на уплату иных платежей</t>
  </si>
  <si>
    <t>Размер одного платежа, руб.</t>
  </si>
  <si>
    <t>Количество платежей в год</t>
  </si>
  <si>
    <t>Общая сумма, руб. (гр. 3 x гр. 4)</t>
  </si>
  <si>
    <t>5. Расчет (обоснование) прочих расходов (кроме расходов на закупку товаров, работ, услуг)</t>
  </si>
  <si>
    <t>6.1.Расчет (обоснование) расходов на оплату услуг связи</t>
  </si>
  <si>
    <t xml:space="preserve">            6. Расчет (обоснование) расходов на закупку товаров, работ, услуг</t>
  </si>
  <si>
    <t>6.2. Расчет (обоснование) расходов на оплату транспортных услуг</t>
  </si>
  <si>
    <t>Количество услуг перевозки</t>
  </si>
  <si>
    <t>Цена услуги перевозки, руб.</t>
  </si>
  <si>
    <r>
      <t>Сумма, руб. (</t>
    </r>
    <r>
      <rPr>
        <sz val="11"/>
        <color indexed="12"/>
        <rFont val="Times New Roman"/>
        <family val="1"/>
        <charset val="204"/>
      </rPr>
      <t>гр. 3</t>
    </r>
    <r>
      <rPr>
        <sz val="11"/>
        <rFont val="Times New Roman"/>
        <family val="1"/>
        <charset val="204"/>
      </rPr>
      <t xml:space="preserve"> x </t>
    </r>
    <r>
      <rPr>
        <sz val="11"/>
        <color indexed="12"/>
        <rFont val="Times New Roman"/>
        <family val="1"/>
        <charset val="204"/>
      </rPr>
      <t>гр. 4</t>
    </r>
    <r>
      <rPr>
        <sz val="11"/>
        <rFont val="Times New Roman"/>
        <family val="1"/>
        <charset val="204"/>
      </rPr>
      <t>)</t>
    </r>
  </si>
  <si>
    <t>6.3. Расчет (обоснование) расходов на оплату коммунальных услуг</t>
  </si>
  <si>
    <t>Размер потребления ресурсов</t>
  </si>
  <si>
    <t>Тариф (с учетом НДС), руб.</t>
  </si>
  <si>
    <t>Индексация, %</t>
  </si>
  <si>
    <r>
      <t>Сумма, руб. (</t>
    </r>
    <r>
      <rPr>
        <sz val="11"/>
        <color indexed="12"/>
        <rFont val="Times New Roman"/>
        <family val="1"/>
        <charset val="204"/>
      </rPr>
      <t>гр. 4</t>
    </r>
    <r>
      <rPr>
        <sz val="11"/>
        <rFont val="Times New Roman"/>
        <family val="1"/>
        <charset val="204"/>
      </rPr>
      <t xml:space="preserve"> x </t>
    </r>
    <r>
      <rPr>
        <sz val="11"/>
        <color indexed="12"/>
        <rFont val="Times New Roman"/>
        <family val="1"/>
        <charset val="204"/>
      </rPr>
      <t>гр. 5</t>
    </r>
    <r>
      <rPr>
        <sz val="11"/>
        <rFont val="Times New Roman"/>
        <family val="1"/>
        <charset val="204"/>
      </rPr>
      <t xml:space="preserve"> x </t>
    </r>
    <r>
      <rPr>
        <sz val="11"/>
        <color indexed="12"/>
        <rFont val="Times New Roman"/>
        <family val="1"/>
        <charset val="204"/>
      </rPr>
      <t>гр. 6</t>
    </r>
    <r>
      <rPr>
        <sz val="11"/>
        <rFont val="Times New Roman"/>
        <family val="1"/>
        <charset val="204"/>
      </rPr>
      <t>)</t>
    </r>
  </si>
  <si>
    <t>Количество единиц услуги в месяц*</t>
  </si>
  <si>
    <t>* указывается количество номеров, минут разговора, каналов передачи данных сети и т.д.</t>
  </si>
  <si>
    <t>Стоимость за единицу услуги в месяц, руб.</t>
  </si>
  <si>
    <t>6.4. Расчет (обоснование) расходов на оплату аренды имущества</t>
  </si>
  <si>
    <t>Количество</t>
  </si>
  <si>
    <t>Ставка арендной платы</t>
  </si>
  <si>
    <t>Стоимость с учетом НДС, руб.</t>
  </si>
  <si>
    <t>Объект</t>
  </si>
  <si>
    <t>Количество работ (услуг)</t>
  </si>
  <si>
    <t>Стоимость работ (услуг), руб.</t>
  </si>
  <si>
    <t>6.5. Расчет (обоснование) расходов на оплату работ, услуг по содержанию имущества</t>
  </si>
  <si>
    <t>6.6. Расчет (обоснование) расходов на оплату прочих работ, услуг</t>
  </si>
  <si>
    <t>6.6.1. Расчет (обоснование) расходов на оплату услуг по организации питания</t>
  </si>
  <si>
    <t>Количество чел/дней</t>
  </si>
  <si>
    <t>Стоимость чел/день, руб.</t>
  </si>
  <si>
    <r>
      <t>Общая сумма, руб. (</t>
    </r>
    <r>
      <rPr>
        <sz val="11"/>
        <color indexed="12"/>
        <rFont val="Times New Roman"/>
        <family val="1"/>
        <charset val="204"/>
      </rPr>
      <t>гр. 3</t>
    </r>
    <r>
      <rPr>
        <sz val="11"/>
        <rFont val="Times New Roman"/>
        <family val="1"/>
        <charset val="204"/>
      </rPr>
      <t xml:space="preserve"> x </t>
    </r>
    <r>
      <rPr>
        <sz val="11"/>
        <color indexed="12"/>
        <rFont val="Times New Roman"/>
        <family val="1"/>
        <charset val="204"/>
      </rPr>
      <t>гр. 4</t>
    </r>
    <r>
      <rPr>
        <sz val="11"/>
        <rFont val="Times New Roman"/>
        <family val="1"/>
        <charset val="204"/>
      </rPr>
      <t>)</t>
    </r>
  </si>
  <si>
    <t>6.6.2. Расчет (обоснование) расходов на оплату прочих работ, услуг</t>
  </si>
  <si>
    <t>Количество договоров</t>
  </si>
  <si>
    <t>Стоимость услуги, руб.</t>
  </si>
  <si>
    <t>6.7. Расчет (обоснование) расходов на приобретение основных средств, материальных запасов</t>
  </si>
  <si>
    <t>6.7.1. Расчет (обоснование) расходов на приобретение основных средств</t>
  </si>
  <si>
    <t>Средняя стоимость, руб.</t>
  </si>
  <si>
    <r>
      <t>Сумма, руб. (</t>
    </r>
    <r>
      <rPr>
        <sz val="11"/>
        <color indexed="12"/>
        <rFont val="Times New Roman"/>
        <family val="1"/>
        <charset val="204"/>
      </rPr>
      <t>гр. 2</t>
    </r>
    <r>
      <rPr>
        <sz val="11"/>
        <rFont val="Times New Roman"/>
        <family val="1"/>
        <charset val="204"/>
      </rPr>
      <t xml:space="preserve"> x </t>
    </r>
    <r>
      <rPr>
        <sz val="11"/>
        <color indexed="12"/>
        <rFont val="Times New Roman"/>
        <family val="1"/>
        <charset val="204"/>
      </rPr>
      <t>гр. 3</t>
    </r>
    <r>
      <rPr>
        <sz val="11"/>
        <rFont val="Times New Roman"/>
        <family val="1"/>
        <charset val="204"/>
      </rPr>
      <t>)</t>
    </r>
  </si>
  <si>
    <t>6.7.2. Расчет (обоснование) расходов на приобретение материальных запасов</t>
  </si>
  <si>
    <t>Количество единиц материальных запасов</t>
  </si>
  <si>
    <t>Средняя стоимость единицы материальных запасов, руб.</t>
  </si>
  <si>
    <t>4</t>
  </si>
  <si>
    <t>6.8. Расчет (обоснование) расходов на прочие затраты</t>
  </si>
  <si>
    <t xml:space="preserve">Доходы от использования имущества, находящегося в государственной собственности и компенсации затрат
</t>
  </si>
  <si>
    <t>Приложение № 2
к приказу Министерства образования 
Пензенской области от «  »        2016г. №              
«Приложение № 2 к Порядку составления и утверждения плана финансово-хозяйственной деятельности государственных бюджетных и автономных учреждений Пензенской области, в отношении которых Министерство образования
Пензенской области осуществляет функции и
полномочия учредителя,утвержденному приказом
Министерства образования Пензенской области
от 9 декабря 2010 г. № 759/01-07</t>
  </si>
  <si>
    <t>прочие поступления</t>
  </si>
  <si>
    <t>Доходы от оказания услуг, работ</t>
  </si>
  <si>
    <t>Иные субсидии, предоставленные из бюджета</t>
  </si>
  <si>
    <r>
      <t xml:space="preserve">Код видов расходов       </t>
    </r>
    <r>
      <rPr>
        <u/>
        <sz val="10"/>
        <rFont val="Times New Roman"/>
        <family val="1"/>
        <charset val="204"/>
      </rPr>
      <t>111 - Фонд оплаты труда учреждений</t>
    </r>
    <r>
      <rPr>
        <sz val="10"/>
        <rFont val="Times New Roman"/>
        <family val="1"/>
        <charset val="204"/>
      </rPr>
      <t xml:space="preserve">
___</t>
    </r>
  </si>
  <si>
    <t>Административно-управленческий персонал</t>
  </si>
  <si>
    <t>Административно-хозяйственный персонал</t>
  </si>
  <si>
    <t>Педагогический персонал</t>
  </si>
  <si>
    <t>Учебно-вспомогательный персонал</t>
  </si>
  <si>
    <t xml:space="preserve">Бухгалтерская служба </t>
  </si>
  <si>
    <t>Хозяйственный персонал</t>
  </si>
  <si>
    <t>Прочие</t>
  </si>
  <si>
    <t>Суточные</t>
  </si>
  <si>
    <t>Проживание</t>
  </si>
  <si>
    <t>Транспортные расходы</t>
  </si>
  <si>
    <r>
      <t xml:space="preserve">Код видов расходов       </t>
    </r>
    <r>
      <rPr>
        <u/>
        <sz val="10"/>
        <rFont val="Times New Roman"/>
        <family val="1"/>
        <charset val="204"/>
      </rPr>
      <t>112 - Иные выплаты персоналу учреждений, за исключением фонда оплаты труда</t>
    </r>
  </si>
  <si>
    <t>Ежемесячные компенсационные выплаты сотрудникам (работникам), находящимся в отпуске по уходу за ребенком до достижения им возраста 3 лет</t>
  </si>
  <si>
    <r>
      <t xml:space="preserve">Код видов расходов       </t>
    </r>
    <r>
      <rPr>
        <u/>
        <sz val="10"/>
        <rFont val="Times New Roman"/>
        <family val="1"/>
        <charset val="204"/>
      </rPr>
      <t>119 Взносы по обязательному социальному страхованию на выплаты по оплате труда работников и иные выплаты работникам учреждений</t>
    </r>
  </si>
  <si>
    <t xml:space="preserve">    из них: оплата труда и начисления на выплаты по оплате труда, всего, в т.ч.:</t>
  </si>
  <si>
    <t xml:space="preserve">       фонд оплаты труда</t>
  </si>
  <si>
    <t xml:space="preserve">       начисления на выплаты по оплате труда</t>
  </si>
  <si>
    <t>Иные выплаты персоналу учреждений</t>
  </si>
  <si>
    <t>итого 112</t>
  </si>
  <si>
    <t xml:space="preserve">    пособия, компенсации и иные социальные выплаты</t>
  </si>
  <si>
    <t>Компенсация детям-сиротам расходов на проезд</t>
  </si>
  <si>
    <t xml:space="preserve">Налог на имущество </t>
  </si>
  <si>
    <t>Земельный налог</t>
  </si>
  <si>
    <t>Транспортный налог</t>
  </si>
  <si>
    <t>Налог за загрязнение окружающей среды</t>
  </si>
  <si>
    <t>Государственная пошлина</t>
  </si>
  <si>
    <t>Сборы…</t>
  </si>
  <si>
    <t>Штраф</t>
  </si>
  <si>
    <t>Пени</t>
  </si>
  <si>
    <t>Выплата студентам средств на органиацию культурно-массовых мероприятий</t>
  </si>
  <si>
    <t>Компенсация питания на практике студентам</t>
  </si>
  <si>
    <t>Абонентская плата</t>
  </si>
  <si>
    <t>Местные телефонные соединения</t>
  </si>
  <si>
    <t>Междугородние телефонные соединения</t>
  </si>
  <si>
    <t>Сотовая связь</t>
  </si>
  <si>
    <t>Интернет</t>
  </si>
  <si>
    <t>Расходы на конверты</t>
  </si>
  <si>
    <t>Иные услуги связи</t>
  </si>
  <si>
    <t>Газоснабжение</t>
  </si>
  <si>
    <t>Теплоснабжение</t>
  </si>
  <si>
    <t>Электроэнергия</t>
  </si>
  <si>
    <t>Водоснабжение всего, в т.ч.:</t>
  </si>
  <si>
    <t>холодное водоснабжение</t>
  </si>
  <si>
    <t>горячее водоснабжение</t>
  </si>
  <si>
    <t>холодное водоснабжение (компонент горячей воды)</t>
  </si>
  <si>
    <t>тепловая энергия (компонент горячей воды)</t>
  </si>
  <si>
    <t>водоотведение</t>
  </si>
  <si>
    <t>Вывоз жидких нечистот</t>
  </si>
  <si>
    <t>Прочие коммунальный услуги</t>
  </si>
  <si>
    <t>4.1</t>
  </si>
  <si>
    <t>4.2</t>
  </si>
  <si>
    <t>4.3</t>
  </si>
  <si>
    <t>4.4</t>
  </si>
  <si>
    <t>4.5</t>
  </si>
  <si>
    <t>Организация питания студентов</t>
  </si>
  <si>
    <t>ГСМ</t>
  </si>
  <si>
    <t>Медикаменты</t>
  </si>
  <si>
    <t>Продукты питания всего, в т.ч.:</t>
  </si>
  <si>
    <t>3.1</t>
  </si>
  <si>
    <t>3.2</t>
  </si>
  <si>
    <t>3.3</t>
  </si>
  <si>
    <t>Мягкий инвентарь</t>
  </si>
  <si>
    <t>Иные материальные запасы всего, в т.ч.:</t>
  </si>
  <si>
    <t>5.1</t>
  </si>
  <si>
    <t>5.2</t>
  </si>
  <si>
    <t>5.3</t>
  </si>
  <si>
    <t>Приобретение подарочной и сувенирной продукции</t>
  </si>
  <si>
    <r>
      <t xml:space="preserve">Код видов расходов         </t>
    </r>
    <r>
      <rPr>
        <u/>
        <sz val="10"/>
        <rFont val="Times New Roman"/>
        <family val="1"/>
        <charset val="204"/>
      </rPr>
      <t>321 - Пособия, компенсации и иные социальные выплаты гражданам, кроме публичных нормативных обязательств</t>
    </r>
    <r>
      <rPr>
        <sz val="10"/>
        <rFont val="Times New Roman"/>
        <family val="1"/>
        <charset val="204"/>
      </rPr>
      <t xml:space="preserve">
</t>
    </r>
  </si>
  <si>
    <r>
      <t xml:space="preserve">Код видов расходов     </t>
    </r>
    <r>
      <rPr>
        <u/>
        <sz val="10"/>
        <rFont val="Times New Roman"/>
        <family val="1"/>
        <charset val="204"/>
      </rPr>
      <t>851 - Уплата налога на имущество организаций и земельного налога</t>
    </r>
  </si>
  <si>
    <r>
      <t xml:space="preserve">Код видов расходов      </t>
    </r>
    <r>
      <rPr>
        <u/>
        <sz val="10"/>
        <rFont val="Times New Roman"/>
        <family val="1"/>
        <charset val="204"/>
      </rPr>
      <t>852 - Уплата прочих налогов, сборов</t>
    </r>
  </si>
  <si>
    <r>
      <t xml:space="preserve">Код видов расходов      </t>
    </r>
    <r>
      <rPr>
        <u/>
        <sz val="10"/>
        <rFont val="Times New Roman"/>
        <family val="1"/>
        <charset val="204"/>
      </rPr>
      <t>853 - Уплата иных платежей</t>
    </r>
  </si>
  <si>
    <t>итого 852</t>
  </si>
  <si>
    <t>290И</t>
  </si>
  <si>
    <t>290Н</t>
  </si>
  <si>
    <t xml:space="preserve">    уплата налога на имущество организаций и земельного налога</t>
  </si>
  <si>
    <t xml:space="preserve">    уплата прочих налогов, сборов</t>
  </si>
  <si>
    <t xml:space="preserve">    уплата иных платежей</t>
  </si>
  <si>
    <r>
      <t xml:space="preserve">Код видов расходов     </t>
    </r>
    <r>
      <rPr>
        <u/>
        <sz val="10"/>
        <rFont val="Times New Roman"/>
        <family val="1"/>
        <charset val="204"/>
      </rPr>
      <t>360 - Иные выплаты населению</t>
    </r>
  </si>
  <si>
    <t>290П</t>
  </si>
  <si>
    <t xml:space="preserve">      иные выплаты населению</t>
  </si>
  <si>
    <r>
      <t xml:space="preserve">Код видов расходов     </t>
    </r>
    <r>
      <rPr>
        <u/>
        <sz val="10"/>
        <rFont val="Times New Roman"/>
        <family val="1"/>
        <charset val="204"/>
      </rPr>
      <t xml:space="preserve">244 -Прочая закупка товаров, работ и услуг для обеспечения государственных нужд </t>
    </r>
  </si>
  <si>
    <t>итого 244</t>
  </si>
  <si>
    <t xml:space="preserve">      прочая закупка товаров, работ и услуг для обеспечения государственных нужд</t>
  </si>
  <si>
    <t>Доп.ФК</t>
  </si>
  <si>
    <t>Сумма на год, руб.</t>
  </si>
  <si>
    <t>Гос.задание</t>
  </si>
  <si>
    <t>213Н</t>
  </si>
  <si>
    <t>213Б</t>
  </si>
  <si>
    <t>223Э</t>
  </si>
  <si>
    <t>223В</t>
  </si>
  <si>
    <t>223Т</t>
  </si>
  <si>
    <t>226И</t>
  </si>
  <si>
    <t>340М</t>
  </si>
  <si>
    <t>340П</t>
  </si>
  <si>
    <t>340Б</t>
  </si>
  <si>
    <t>340Г</t>
  </si>
  <si>
    <t>340И</t>
  </si>
  <si>
    <t>903И</t>
  </si>
  <si>
    <t>223Г</t>
  </si>
  <si>
    <t>223Ж</t>
  </si>
  <si>
    <t>223Д</t>
  </si>
  <si>
    <t>226П</t>
  </si>
  <si>
    <t>310О</t>
  </si>
  <si>
    <t>Итого</t>
  </si>
  <si>
    <t>211З</t>
  </si>
  <si>
    <t>221С</t>
  </si>
  <si>
    <t xml:space="preserve">   </t>
  </si>
  <si>
    <t>Тех.обслуживание систем видеонаблюдения и систем телефонии</t>
  </si>
  <si>
    <t>Тех.обслуживание узла учета тепловой энергии</t>
  </si>
  <si>
    <t xml:space="preserve">Вывоз сухого мусора </t>
  </si>
  <si>
    <t>Дезинсекция,дератизация</t>
  </si>
  <si>
    <t>Тех.обслуживание АПС</t>
  </si>
  <si>
    <t>Вывоз ТБО</t>
  </si>
  <si>
    <t>Т.о.передающего оборудования пожарного мониторинга</t>
  </si>
  <si>
    <t>Т.о. средств охраны</t>
  </si>
  <si>
    <t>Т.о. индивидуального теплового пункта</t>
  </si>
  <si>
    <t>Т.о узла тепловой энергии</t>
  </si>
  <si>
    <t>Заправка картриджей</t>
  </si>
  <si>
    <t>Стирка белья</t>
  </si>
  <si>
    <t>Оказание услуг по сопровождению ЭПС "Система Гарант"</t>
  </si>
  <si>
    <t>Пультовая охрана объекта</t>
  </si>
  <si>
    <t>Оказание услуг об экстренном вызове сотрудников полиции</t>
  </si>
  <si>
    <t>Предоставление места в кабельной канализации</t>
  </si>
  <si>
    <t>обслуживание программного продукта 1С-Предприятие</t>
  </si>
  <si>
    <t>Страхование ОСАГО</t>
  </si>
  <si>
    <t>Информационные услуги</t>
  </si>
  <si>
    <t>бланки строгой отчетности</t>
  </si>
  <si>
    <t>повышение квалификации</t>
  </si>
  <si>
    <t>Мед.осмотры сотрудников</t>
  </si>
  <si>
    <t xml:space="preserve">Зап.части к транспорту </t>
  </si>
  <si>
    <t>Комплектующие к компьютерной технике</t>
  </si>
  <si>
    <t>Хоз.товары</t>
  </si>
  <si>
    <t>Канцтовары</t>
  </si>
  <si>
    <t>Приобретение иной бланочной продукции</t>
  </si>
  <si>
    <t>Санитарно-гигиенич продукция</t>
  </si>
  <si>
    <t>Услуги автоподъемника</t>
  </si>
  <si>
    <t>290С</t>
  </si>
  <si>
    <t>Выплата стипендии студентам,обучающихся на очной форме обучения, а также оказание материальной поддержки нуждающимся студентам</t>
  </si>
  <si>
    <t>остаток на начало года по гос.заданию</t>
  </si>
  <si>
    <t>стипендия</t>
  </si>
  <si>
    <t>Остаток на начало года</t>
  </si>
  <si>
    <t>Доходная часть плана финансово-хозяйственной деятельности на 2017 год</t>
  </si>
  <si>
    <t>Доходная часть плана финансово-хозяйственной деятельности на 2018 год</t>
  </si>
  <si>
    <t>Доходная часть плана финансово-хозяйственной деятельности на 2019 год</t>
  </si>
  <si>
    <t>на 2017 г. очередной финансовый год</t>
  </si>
  <si>
    <t>на 2018 г. 1-ый год планового периода</t>
  </si>
  <si>
    <t>на 2019 г. 2-ой год планового периода</t>
  </si>
  <si>
    <t>оборудование для автошколы</t>
  </si>
  <si>
    <t>компьютерная техника</t>
  </si>
  <si>
    <t>хоз инвентарь</t>
  </si>
  <si>
    <t>участие в семинарах, форумах,мероприятиях</t>
  </si>
  <si>
    <t>услуги по проведению мероприятий</t>
  </si>
  <si>
    <t>текущий ремонт</t>
  </si>
  <si>
    <t>Дезинфекция,дератизация</t>
  </si>
  <si>
    <t>Измерение сопротивления изоляции</t>
  </si>
  <si>
    <t>Испытание пожарных кранов</t>
  </si>
  <si>
    <t>Обследование тех состояния объектов НФА</t>
  </si>
  <si>
    <t>нотариальные услуги</t>
  </si>
  <si>
    <t>спортинвентарь</t>
  </si>
  <si>
    <t>рекламные услуги</t>
  </si>
  <si>
    <t>услуги РЦЦС</t>
  </si>
  <si>
    <t>утилизация отходов</t>
  </si>
  <si>
    <t>реклама</t>
  </si>
  <si>
    <t>поверка приборов учета</t>
  </si>
  <si>
    <t>приобретение цветов,приветственных адресов, почетных грамот, благодарственных писем, дипломов и удостоверений лауреатов конкурсов для награждения</t>
  </si>
  <si>
    <t>услуги проведения мероприятий</t>
  </si>
  <si>
    <t>участие в мероприятиях ,форумах,семинарах</t>
  </si>
  <si>
    <t>услуги приобретения неисключ прав на програм обеспечение</t>
  </si>
  <si>
    <t>запчасти к транспорту</t>
  </si>
  <si>
    <t>комплектующие к компьютерной технике</t>
  </si>
  <si>
    <t>канцтовары</t>
  </si>
  <si>
    <t>строительные инструменты</t>
  </si>
  <si>
    <t xml:space="preserve"> информационные услуги </t>
  </si>
  <si>
    <t>мебель</t>
  </si>
  <si>
    <t>услуги по оформлению правоустанавливающих документов</t>
  </si>
  <si>
    <t>музыкальное оборудование,фото и видеоаппараттура</t>
  </si>
  <si>
    <t>расчет платы за негатив воздействие</t>
  </si>
  <si>
    <t>банер</t>
  </si>
  <si>
    <t>изготовление банеров к дню победы</t>
  </si>
  <si>
    <t>5.4</t>
  </si>
  <si>
    <t>штампы</t>
  </si>
  <si>
    <t>Приобретение бланков строгой отчетности</t>
  </si>
  <si>
    <t>Повышение квалификации</t>
  </si>
  <si>
    <t>Оганизация культурно-массовой работы со студентами(экскурсионное обслуживание)</t>
  </si>
  <si>
    <t>Оплата услуг по договорам ГПХ</t>
  </si>
  <si>
    <t>Остаток на начало  года</t>
  </si>
  <si>
    <r>
      <t xml:space="preserve">Код видов расходов     </t>
    </r>
    <r>
      <rPr>
        <u/>
        <sz val="10"/>
        <rFont val="Times New Roman"/>
        <family val="1"/>
        <charset val="204"/>
      </rPr>
      <t>340 - Стипендия</t>
    </r>
  </si>
  <si>
    <t>Академическая стипендия</t>
  </si>
  <si>
    <t>Социальная стипендия</t>
  </si>
  <si>
    <t>Материальная поддержка</t>
  </si>
  <si>
    <t>Устав ГАПОУ ПО ПКТТ</t>
  </si>
  <si>
    <t>создание необходимых условий для удовлетворения потребности личности в получении среднего профессионального образования, конкретной профессии соответствующего уровня квалификации, в образовательных услугах в сфере дополнительного образования обучаемых, дополнительного профессионального образования (повышения квалификации) и профессиональной подготовки</t>
  </si>
  <si>
    <t>осуществление образовательной деятельности по программмам согласно государственного задания учредителя</t>
  </si>
  <si>
    <t xml:space="preserve">реализация программ среднего профессионального образования </t>
  </si>
  <si>
    <t>реализация дополнительных образовательных программ повышения квалификации, профессиональной подготовки и переподготовки, сдача имущества в аренду, безвозмездные поступления; получение средств, поступающих от арендаторов(субабонентов)на возмещение эксплуатационных , коммунальных  и прочих услуг; платные услуги, платные работы; услуги делопроизводства, тиражирование печатной продукции, транспортные услуги и др.</t>
  </si>
  <si>
    <t>Питание участников</t>
  </si>
  <si>
    <t>Питание экспертов</t>
  </si>
  <si>
    <t>Оплата работы экспертов</t>
  </si>
  <si>
    <t>Начисления на оплату труда жюри</t>
  </si>
  <si>
    <t>Набор торцевых головок 1/4и 1/2 6гр 143пр</t>
  </si>
  <si>
    <t xml:space="preserve">Динамометрический  ключ
012-40210 квадрат1/2. усилие 42-210Нм
</t>
  </si>
  <si>
    <t xml:space="preserve">Оправка для установки поршней, универсальная
9АС 125-40 Размер 57-125, длина н/м100мм
</t>
  </si>
  <si>
    <t xml:space="preserve">Набор щупов
77335-25, 0,04 -1,00мм, 25шт.
</t>
  </si>
  <si>
    <t>Штангенциркуль</t>
  </si>
  <si>
    <t>Профессиональный цифровой мультиметр   Mastech MS8268</t>
  </si>
  <si>
    <t>Микрометр   МК 75</t>
  </si>
  <si>
    <t>Микрометр   МК 100</t>
  </si>
  <si>
    <t>Микрометр МК 25</t>
  </si>
  <si>
    <t>Двигатели в сборе 11183 Калина 8кл.</t>
  </si>
  <si>
    <t>КП в сборе 2112</t>
  </si>
  <si>
    <t>Видеоэндоскоп АТР 3201</t>
  </si>
  <si>
    <t>Съемники поршневых колец, универсальный  103-01100    диапазон захвата 50-100мм.</t>
  </si>
  <si>
    <t>Стойка трансмиссионных NORDBERG N3405</t>
  </si>
  <si>
    <t>Набор пассатиж для разжима стопорных колец, универсальный (комплект) 42114GР</t>
  </si>
  <si>
    <t xml:space="preserve">Государственная программа Пензенской области «Развитие образования в Пензенской области на 2014-2020 годы»
п 2. 2.5 Проведение региональных конкурсов профессионального мастерства в формате чемпионата WorldSkills и участие в межрегиональных, всероссийских и международных чемпионатах (конкурсах) профессионального мастерства WorldSkills
</t>
  </si>
  <si>
    <r>
      <t>Сумма, руб. (</t>
    </r>
    <r>
      <rPr>
        <sz val="10"/>
        <color indexed="12"/>
        <rFont val="Times New Roman"/>
        <family val="1"/>
        <charset val="204"/>
      </rPr>
      <t>гр. 2</t>
    </r>
    <r>
      <rPr>
        <sz val="10"/>
        <rFont val="Times New Roman"/>
        <family val="1"/>
        <charset val="204"/>
      </rPr>
      <t xml:space="preserve"> x </t>
    </r>
    <r>
      <rPr>
        <sz val="10"/>
        <color indexed="12"/>
        <rFont val="Times New Roman"/>
        <family val="1"/>
        <charset val="204"/>
      </rPr>
      <t>гр. 3</t>
    </r>
    <r>
      <rPr>
        <sz val="10"/>
        <rFont val="Times New Roman"/>
        <family val="1"/>
        <charset val="204"/>
      </rPr>
      <t>)</t>
    </r>
  </si>
  <si>
    <t>Нутромер НИ 50-100</t>
  </si>
  <si>
    <t>Стенд для ремонта двигателя 570 кг N30057</t>
  </si>
  <si>
    <t>ПЛАН ФИНАНСОВО-ХОЗЯЙСТВЕННОЙ ДЕЯТЕЛЬНОСТИ НА _2017_ год и плановый период _2018_ и _2019_ годов</t>
  </si>
  <si>
    <t>февраля</t>
  </si>
  <si>
    <t xml:space="preserve"> ___2017____ г.</t>
  </si>
  <si>
    <t>Государственное автономное профессиональное образовательное учреждение Пензенской области "Пензенский колледж транспортных технологий"</t>
  </si>
  <si>
    <r>
      <t xml:space="preserve">Директор  </t>
    </r>
    <r>
      <rPr>
        <i/>
        <sz val="10"/>
        <rFont val="Times New Roman"/>
        <family val="1"/>
        <charset val="204"/>
      </rPr>
      <t xml:space="preserve"> ГАПОУ ПО ПКТТ</t>
    </r>
  </si>
  <si>
    <t>Д.И.Танасов</t>
  </si>
  <si>
    <t>г.Пенза,проспект Победы,57</t>
  </si>
  <si>
    <t>5835120138</t>
  </si>
  <si>
    <t>583501001</t>
  </si>
  <si>
    <t>440028, г.Пенза,проспект Победы,57</t>
  </si>
  <si>
    <t>Текущий ремонт</t>
  </si>
  <si>
    <t>"28 "</t>
  </si>
  <si>
    <t>субсидии на финансовое обеспечение выполнения государственного (муниципального) задания из федерального бюджета, бюджета субъекта Российской Федерации (местного бюджета)</t>
  </si>
  <si>
    <t xml:space="preserve">взнос за участиие в отборочных соревнованиях Ворлдскмиллс Россия 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</si>
</sst>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#,##0.00_ ;\-#,##0.00\ "/>
    <numFmt numFmtId="165" formatCode="#,##0.0"/>
  </numFmts>
  <fonts count="32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3.5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.5"/>
      <name val="Times New Roman"/>
      <family val="1"/>
      <charset val="204"/>
    </font>
    <font>
      <sz val="9"/>
      <name val="Arial Cyr"/>
      <charset val="204"/>
    </font>
    <font>
      <i/>
      <sz val="10"/>
      <name val="Times New Roman"/>
      <family val="1"/>
      <charset val="204"/>
    </font>
    <font>
      <sz val="9.5"/>
      <name val="Arial Cyr"/>
      <charset val="204"/>
    </font>
    <font>
      <b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0"/>
      <name val="Arial Cyr"/>
      <charset val="204"/>
    </font>
    <font>
      <i/>
      <sz val="10"/>
      <color indexed="8"/>
      <name val="Times New Roman"/>
      <family val="1"/>
      <charset val="204"/>
    </font>
    <font>
      <sz val="10"/>
      <name val="Courier New"/>
      <family val="3"/>
      <charset val="204"/>
    </font>
    <font>
      <b/>
      <i/>
      <sz val="10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1"/>
      <name val="Calibri"/>
      <family val="2"/>
      <charset val="204"/>
    </font>
    <font>
      <sz val="10"/>
      <name val="Arial Cyr"/>
      <charset val="204"/>
    </font>
    <font>
      <sz val="7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8" fillId="0" borderId="0" applyFont="0" applyFill="0" applyBorder="0" applyAlignment="0" applyProtection="0"/>
  </cellStyleXfs>
  <cellXfs count="3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Fill="1"/>
    <xf numFmtId="0" fontId="1" fillId="0" borderId="0" xfId="0" applyFont="1" applyFill="1" applyBorder="1"/>
    <xf numFmtId="0" fontId="2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Border="1" applyAlignment="1"/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1" fillId="0" borderId="0" xfId="0" applyFont="1" applyBorder="1" applyAlignme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1" fillId="0" borderId="0" xfId="0" applyFont="1" applyAlignme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Font="1"/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4" fontId="1" fillId="0" borderId="4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4" fontId="12" fillId="0" borderId="4" xfId="0" applyNumberFormat="1" applyFont="1" applyBorder="1" applyAlignment="1">
      <alignment horizontal="center" vertical="center" wrapText="1"/>
    </xf>
    <xf numFmtId="0" fontId="19" fillId="0" borderId="0" xfId="0" applyFont="1"/>
    <xf numFmtId="0" fontId="19" fillId="0" borderId="0" xfId="0" applyFont="1" applyAlignment="1">
      <alignment wrapText="1"/>
    </xf>
    <xf numFmtId="49" fontId="18" fillId="0" borderId="4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4" fontId="18" fillId="0" borderId="4" xfId="0" applyNumberFormat="1" applyFont="1" applyBorder="1" applyAlignment="1">
      <alignment horizontal="center" vertical="center" wrapText="1"/>
    </xf>
    <xf numFmtId="0" fontId="22" fillId="0" borderId="0" xfId="0" applyFont="1"/>
    <xf numFmtId="0" fontId="1" fillId="0" borderId="2" xfId="0" applyFont="1" applyBorder="1" applyAlignment="1">
      <alignment vertical="center" wrapText="1"/>
    </xf>
    <xf numFmtId="49" fontId="1" fillId="0" borderId="0" xfId="0" applyNumberFormat="1" applyFont="1" applyAlignment="1">
      <alignment wrapText="1"/>
    </xf>
    <xf numFmtId="0" fontId="1" fillId="0" borderId="2" xfId="0" applyFont="1" applyBorder="1" applyAlignment="1">
      <alignment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16" fillId="0" borderId="0" xfId="0" applyFont="1" applyFill="1" applyAlignment="1">
      <alignment vertical="center" wrapText="1"/>
    </xf>
    <xf numFmtId="0" fontId="7" fillId="0" borderId="0" xfId="0" applyFont="1" applyFill="1"/>
    <xf numFmtId="0" fontId="0" fillId="2" borderId="0" xfId="0" applyFill="1"/>
    <xf numFmtId="49" fontId="12" fillId="0" borderId="5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justify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4" fillId="0" borderId="0" xfId="0" applyFont="1" applyAlignment="1">
      <alignment vertical="center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4" fillId="0" borderId="0" xfId="0" applyFont="1" applyAlignment="1">
      <alignment horizontal="justify" vertical="center"/>
    </xf>
    <xf numFmtId="0" fontId="27" fillId="0" borderId="0" xfId="0" applyFont="1"/>
    <xf numFmtId="0" fontId="2" fillId="0" borderId="0" xfId="0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5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0" fontId="18" fillId="0" borderId="0" xfId="0" applyFont="1" applyFill="1"/>
    <xf numFmtId="4" fontId="1" fillId="0" borderId="0" xfId="0" applyNumberFormat="1" applyFont="1"/>
    <xf numFmtId="4" fontId="2" fillId="0" borderId="3" xfId="0" applyNumberFormat="1" applyFont="1" applyBorder="1" applyAlignment="1">
      <alignment vertical="center" wrapText="1"/>
    </xf>
    <xf numFmtId="4" fontId="0" fillId="0" borderId="0" xfId="0" applyNumberFormat="1"/>
    <xf numFmtId="0" fontId="2" fillId="0" borderId="10" xfId="0" applyFont="1" applyFill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center" vertical="center" wrapText="1"/>
    </xf>
    <xf numFmtId="4" fontId="20" fillId="0" borderId="4" xfId="0" applyNumberFormat="1" applyFont="1" applyBorder="1" applyAlignment="1">
      <alignment horizontal="center" vertical="center" wrapText="1"/>
    </xf>
    <xf numFmtId="49" fontId="25" fillId="0" borderId="4" xfId="0" applyNumberFormat="1" applyFont="1" applyBorder="1" applyAlignment="1">
      <alignment horizontal="center" vertical="center" wrapText="1"/>
    </xf>
    <xf numFmtId="4" fontId="25" fillId="0" borderId="4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25" fillId="0" borderId="4" xfId="0" applyNumberFormat="1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" fillId="0" borderId="2" xfId="0" applyFont="1" applyBorder="1"/>
    <xf numFmtId="4" fontId="1" fillId="0" borderId="8" xfId="0" applyNumberFormat="1" applyFont="1" applyBorder="1"/>
    <xf numFmtId="0" fontId="1" fillId="0" borderId="2" xfId="0" applyFont="1" applyBorder="1" applyAlignment="1"/>
    <xf numFmtId="164" fontId="1" fillId="0" borderId="8" xfId="1" applyNumberFormat="1" applyFont="1" applyBorder="1" applyAlignment="1"/>
    <xf numFmtId="0" fontId="2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" fillId="0" borderId="8" xfId="0" applyFont="1" applyBorder="1"/>
    <xf numFmtId="2" fontId="1" fillId="0" borderId="2" xfId="0" applyNumberFormat="1" applyFont="1" applyBorder="1"/>
    <xf numFmtId="2" fontId="1" fillId="0" borderId="8" xfId="0" applyNumberFormat="1" applyFont="1" applyBorder="1"/>
    <xf numFmtId="0" fontId="11" fillId="0" borderId="2" xfId="0" applyFont="1" applyBorder="1" applyAlignment="1">
      <alignment horizontal="center" vertical="center" textRotation="90" wrapText="1"/>
    </xf>
    <xf numFmtId="4" fontId="1" fillId="3" borderId="4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wrapText="1"/>
    </xf>
    <xf numFmtId="0" fontId="0" fillId="0" borderId="2" xfId="0" applyBorder="1"/>
    <xf numFmtId="0" fontId="29" fillId="0" borderId="2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18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0" fillId="0" borderId="0" xfId="0" applyBorder="1"/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1" fillId="4" borderId="2" xfId="0" applyFont="1" applyFill="1" applyBorder="1"/>
    <xf numFmtId="4" fontId="1" fillId="0" borderId="16" xfId="0" applyNumberFormat="1" applyFont="1" applyBorder="1" applyAlignment="1">
      <alignment horizontal="center" vertical="center" wrapText="1"/>
    </xf>
    <xf numFmtId="0" fontId="1" fillId="4" borderId="2" xfId="0" applyFont="1" applyFill="1" applyBorder="1" applyAlignment="1">
      <alignment wrapText="1"/>
    </xf>
    <xf numFmtId="0" fontId="1" fillId="0" borderId="3" xfId="0" applyFont="1" applyBorder="1" applyAlignment="1">
      <alignment horizontal="right" vertical="center" wrapText="1"/>
    </xf>
    <xf numFmtId="0" fontId="1" fillId="0" borderId="24" xfId="0" applyFont="1" applyBorder="1" applyAlignment="1">
      <alignment horizontal="center" vertical="center" wrapText="1"/>
    </xf>
    <xf numFmtId="0" fontId="31" fillId="0" borderId="2" xfId="0" applyFont="1" applyBorder="1" applyAlignment="1">
      <alignment wrapText="1"/>
    </xf>
    <xf numFmtId="49" fontId="1" fillId="0" borderId="8" xfId="0" applyNumberFormat="1" applyFont="1" applyBorder="1" applyAlignment="1">
      <alignment horizontal="center" vertical="center" wrapText="1"/>
    </xf>
    <xf numFmtId="0" fontId="2" fillId="0" borderId="26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4" fontId="1" fillId="0" borderId="2" xfId="0" applyNumberFormat="1" applyFont="1" applyBorder="1"/>
    <xf numFmtId="4" fontId="1" fillId="0" borderId="2" xfId="1" applyNumberFormat="1" applyFont="1" applyBorder="1" applyAlignment="1"/>
    <xf numFmtId="164" fontId="1" fillId="0" borderId="2" xfId="1" applyNumberFormat="1" applyFont="1" applyBorder="1" applyAlignment="1"/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4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2" fillId="0" borderId="14" xfId="0" applyFont="1" applyBorder="1" applyAlignment="1"/>
    <xf numFmtId="4" fontId="1" fillId="0" borderId="14" xfId="0" applyNumberFormat="1" applyFont="1" applyBorder="1" applyAlignment="1">
      <alignment horizontal="center" vertical="center"/>
    </xf>
    <xf numFmtId="0" fontId="2" fillId="0" borderId="4" xfId="0" applyFont="1" applyBorder="1" applyAlignment="1"/>
    <xf numFmtId="4" fontId="1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/>
    <xf numFmtId="4" fontId="1" fillId="0" borderId="4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17" xfId="0" applyFont="1" applyBorder="1" applyAlignment="1">
      <alignment horizontal="left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0" borderId="11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/>
    <xf numFmtId="0" fontId="2" fillId="0" borderId="8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1" xfId="0" applyFont="1" applyFill="1" applyBorder="1" applyAlignment="1"/>
    <xf numFmtId="0" fontId="2" fillId="0" borderId="12" xfId="0" applyFont="1" applyFill="1" applyBorder="1" applyAlignment="1"/>
    <xf numFmtId="0" fontId="2" fillId="0" borderId="13" xfId="0" applyFont="1" applyFill="1" applyBorder="1" applyAlignment="1"/>
    <xf numFmtId="4" fontId="1" fillId="0" borderId="11" xfId="0" applyNumberFormat="1" applyFont="1" applyFill="1" applyBorder="1" applyAlignment="1">
      <alignment horizontal="center" vertical="center"/>
    </xf>
    <xf numFmtId="4" fontId="1" fillId="0" borderId="12" xfId="0" applyNumberFormat="1" applyFont="1" applyFill="1" applyBorder="1" applyAlignment="1">
      <alignment horizontal="center" vertical="center"/>
    </xf>
    <xf numFmtId="4" fontId="1" fillId="0" borderId="13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wrapText="1"/>
    </xf>
    <xf numFmtId="0" fontId="2" fillId="0" borderId="12" xfId="0" applyFont="1" applyFill="1" applyBorder="1" applyAlignment="1">
      <alignment wrapText="1"/>
    </xf>
    <xf numFmtId="0" fontId="2" fillId="0" borderId="13" xfId="0" applyFont="1" applyFill="1" applyBorder="1" applyAlignment="1">
      <alignment wrapText="1"/>
    </xf>
    <xf numFmtId="0" fontId="12" fillId="0" borderId="18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0" fontId="12" fillId="0" borderId="20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4" xfId="0" applyFont="1" applyBorder="1" applyAlignment="1">
      <alignment wrapText="1"/>
    </xf>
    <xf numFmtId="0" fontId="16" fillId="0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12" fillId="0" borderId="18" xfId="0" applyFont="1" applyBorder="1" applyAlignment="1">
      <alignment horizontal="center" vertical="top" wrapText="1"/>
    </xf>
    <xf numFmtId="0" fontId="17" fillId="0" borderId="19" xfId="0" applyFont="1" applyBorder="1" applyAlignment="1">
      <alignment horizontal="center" vertical="top" wrapText="1"/>
    </xf>
    <xf numFmtId="0" fontId="17" fillId="0" borderId="20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21" xfId="0" applyFont="1" applyBorder="1" applyAlignment="1">
      <alignment horizontal="center" vertical="top" wrapText="1"/>
    </xf>
    <xf numFmtId="0" fontId="12" fillId="0" borderId="11" xfId="0" applyFont="1" applyBorder="1" applyAlignment="1">
      <alignment horizontal="left" vertical="justify" wrapText="1"/>
    </xf>
    <xf numFmtId="0" fontId="12" fillId="0" borderId="12" xfId="0" applyFont="1" applyBorder="1" applyAlignment="1">
      <alignment horizontal="left" vertical="justify" wrapText="1"/>
    </xf>
    <xf numFmtId="0" fontId="12" fillId="0" borderId="13" xfId="0" applyFont="1" applyBorder="1" applyAlignment="1">
      <alignment horizontal="left" vertical="justify" wrapText="1"/>
    </xf>
    <xf numFmtId="0" fontId="1" fillId="0" borderId="5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justify" wrapText="1"/>
    </xf>
    <xf numFmtId="0" fontId="12" fillId="0" borderId="7" xfId="0" applyFont="1" applyBorder="1" applyAlignment="1">
      <alignment horizontal="left" vertical="justify" wrapText="1"/>
    </xf>
    <xf numFmtId="0" fontId="12" fillId="0" borderId="21" xfId="0" applyFont="1" applyBorder="1" applyAlignment="1">
      <alignment horizontal="left" vertical="justify" wrapText="1"/>
    </xf>
    <xf numFmtId="0" fontId="17" fillId="0" borderId="11" xfId="0" applyFont="1" applyBorder="1" applyAlignment="1">
      <alignment horizontal="center" vertical="top" wrapText="1"/>
    </xf>
    <xf numFmtId="0" fontId="17" fillId="0" borderId="12" xfId="0" applyFont="1" applyBorder="1" applyAlignment="1">
      <alignment horizontal="center" vertical="top" wrapText="1"/>
    </xf>
    <xf numFmtId="0" fontId="17" fillId="0" borderId="13" xfId="0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 vertical="top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5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2" fillId="0" borderId="11" xfId="0" applyFont="1" applyBorder="1" applyAlignment="1">
      <alignment wrapText="1"/>
    </xf>
    <xf numFmtId="0" fontId="17" fillId="0" borderId="12" xfId="0" applyFont="1" applyBorder="1" applyAlignment="1">
      <alignment wrapText="1"/>
    </xf>
    <xf numFmtId="0" fontId="17" fillId="0" borderId="13" xfId="0" applyFont="1" applyBorder="1" applyAlignment="1">
      <alignment wrapText="1"/>
    </xf>
    <xf numFmtId="0" fontId="12" fillId="0" borderId="11" xfId="0" applyFont="1" applyBorder="1" applyAlignment="1">
      <alignment vertical="top" wrapText="1"/>
    </xf>
    <xf numFmtId="0" fontId="17" fillId="0" borderId="12" xfId="0" applyFont="1" applyBorder="1" applyAlignment="1">
      <alignment vertical="top" wrapText="1"/>
    </xf>
    <xf numFmtId="0" fontId="17" fillId="0" borderId="13" xfId="0" applyFont="1" applyBorder="1" applyAlignment="1">
      <alignment vertical="top" wrapText="1"/>
    </xf>
    <xf numFmtId="0" fontId="12" fillId="0" borderId="12" xfId="0" applyFont="1" applyBorder="1" applyAlignment="1">
      <alignment vertical="top" wrapText="1"/>
    </xf>
    <xf numFmtId="0" fontId="12" fillId="0" borderId="13" xfId="0" applyFont="1" applyBorder="1" applyAlignment="1">
      <alignment vertical="top" wrapText="1"/>
    </xf>
    <xf numFmtId="0" fontId="5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horizontal="left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14" fillId="0" borderId="0" xfId="0" applyFont="1" applyAlignment="1">
      <alignment horizontal="center"/>
    </xf>
    <xf numFmtId="0" fontId="15" fillId="0" borderId="0" xfId="0" applyFont="1" applyAlignment="1"/>
    <xf numFmtId="49" fontId="10" fillId="0" borderId="11" xfId="0" applyNumberFormat="1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49" fontId="10" fillId="0" borderId="13" xfId="0" applyNumberFormat="1" applyFont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49" fontId="10" fillId="0" borderId="22" xfId="0" applyNumberFormat="1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8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2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wrapText="1"/>
    </xf>
    <xf numFmtId="0" fontId="12" fillId="0" borderId="25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justify" vertical="center" textRotation="90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textRotation="90" wrapText="1"/>
    </xf>
    <xf numFmtId="0" fontId="12" fillId="0" borderId="24" xfId="0" applyFont="1" applyBorder="1" applyAlignment="1">
      <alignment horizontal="center" vertical="center" textRotation="90" wrapText="1"/>
    </xf>
    <xf numFmtId="0" fontId="12" fillId="0" borderId="3" xfId="0" applyFont="1" applyBorder="1" applyAlignment="1">
      <alignment horizontal="center" vertical="center" textRotation="90" wrapText="1"/>
    </xf>
    <xf numFmtId="0" fontId="18" fillId="0" borderId="11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6" fillId="0" borderId="11" xfId="0" applyFont="1" applyBorder="1" applyAlignment="1"/>
    <xf numFmtId="0" fontId="2" fillId="0" borderId="12" xfId="0" applyFont="1" applyBorder="1" applyAlignment="1"/>
    <xf numFmtId="0" fontId="1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8" fillId="0" borderId="11" xfId="0" applyFont="1" applyFill="1" applyBorder="1" applyAlignment="1">
      <alignment horizontal="left" vertical="center" wrapText="1"/>
    </xf>
    <xf numFmtId="0" fontId="18" fillId="0" borderId="12" xfId="0" applyFont="1" applyFill="1" applyBorder="1" applyAlignment="1">
      <alignment horizontal="left"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1" xfId="0" applyFont="1" applyBorder="1" applyAlignment="1"/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2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2" fillId="0" borderId="24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8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18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4" borderId="2" xfId="0" applyFont="1" applyFill="1" applyBorder="1"/>
    <xf numFmtId="0" fontId="1" fillId="0" borderId="24" xfId="0" applyFont="1" applyBorder="1" applyAlignment="1">
      <alignment horizontal="center" vertical="center" wrapText="1"/>
    </xf>
    <xf numFmtId="4" fontId="1" fillId="0" borderId="27" xfId="0" applyNumberFormat="1" applyFont="1" applyBorder="1" applyAlignment="1">
      <alignment horizontal="center" vertical="center" wrapText="1"/>
    </xf>
    <xf numFmtId="4" fontId="1" fillId="0" borderId="28" xfId="0" applyNumberFormat="1" applyFont="1" applyBorder="1" applyAlignment="1">
      <alignment horizontal="center" vertical="center" wrapText="1"/>
    </xf>
    <xf numFmtId="4" fontId="1" fillId="0" borderId="24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97"/>
  <sheetViews>
    <sheetView tabSelected="1" view="pageBreakPreview" zoomScaleSheetLayoutView="100" workbookViewId="0">
      <selection activeCell="L19" sqref="L19"/>
    </sheetView>
  </sheetViews>
  <sheetFormatPr defaultRowHeight="12.75"/>
  <cols>
    <col min="13" max="13" width="15.140625" customWidth="1"/>
    <col min="15" max="15" width="11.28515625" customWidth="1"/>
    <col min="17" max="17" width="7.28515625" customWidth="1"/>
    <col min="18" max="18" width="11" customWidth="1"/>
    <col min="19" max="19" width="5.28515625" hidden="1" customWidth="1"/>
    <col min="20" max="20" width="8.85546875" hidden="1" customWidth="1"/>
  </cols>
  <sheetData>
    <row r="1" spans="1:20" s="1" customFormat="1">
      <c r="A1" s="11"/>
      <c r="M1" s="168" t="s">
        <v>1</v>
      </c>
      <c r="N1" s="168"/>
      <c r="O1" s="168"/>
      <c r="P1" s="168"/>
    </row>
    <row r="2" spans="1:20" s="1" customFormat="1" ht="13.15" customHeight="1">
      <c r="A2" s="11"/>
      <c r="L2" s="268" t="s">
        <v>503</v>
      </c>
      <c r="M2" s="269"/>
      <c r="N2" s="269"/>
      <c r="O2" s="269"/>
      <c r="P2" s="269"/>
      <c r="Q2" s="269"/>
    </row>
    <row r="3" spans="1:20" s="1" customFormat="1">
      <c r="A3" s="2"/>
      <c r="M3" s="270" t="s">
        <v>42</v>
      </c>
      <c r="N3" s="270"/>
      <c r="O3" s="270"/>
      <c r="P3" s="270"/>
      <c r="Q3" s="170"/>
    </row>
    <row r="4" spans="1:20" s="1" customFormat="1">
      <c r="A4" s="2"/>
      <c r="L4" s="271" t="s">
        <v>45</v>
      </c>
      <c r="M4" s="271"/>
      <c r="N4" s="271"/>
      <c r="O4" s="271"/>
      <c r="P4" s="271"/>
      <c r="Q4" s="1" t="s">
        <v>504</v>
      </c>
      <c r="R4" s="124"/>
    </row>
    <row r="5" spans="1:20" s="1" customFormat="1" ht="12.6" customHeight="1">
      <c r="A5" s="2"/>
      <c r="L5" s="272" t="s">
        <v>37</v>
      </c>
      <c r="M5" s="273"/>
      <c r="N5" s="273"/>
      <c r="O5" s="273"/>
      <c r="P5" s="273"/>
      <c r="Q5" s="273"/>
      <c r="R5" s="10"/>
    </row>
    <row r="6" spans="1:20" s="1" customFormat="1" ht="8.4499999999999993" customHeight="1">
      <c r="A6" s="2"/>
      <c r="L6" s="15"/>
      <c r="M6" s="15"/>
      <c r="N6" s="15"/>
      <c r="O6" s="15"/>
      <c r="P6" s="15"/>
      <c r="Q6" s="15"/>
      <c r="R6" s="15"/>
    </row>
    <row r="7" spans="1:20" s="1" customFormat="1" ht="16.149999999999999" customHeight="1">
      <c r="A7" s="11"/>
      <c r="M7" s="168" t="s">
        <v>46</v>
      </c>
      <c r="N7" s="168"/>
      <c r="O7" s="168"/>
      <c r="P7" s="168"/>
    </row>
    <row r="8" spans="1:20" s="1" customFormat="1" ht="8.25" customHeight="1"/>
    <row r="9" spans="1:20" s="1" customFormat="1" ht="8.25" customHeight="1"/>
    <row r="10" spans="1:20" s="3" customFormat="1" ht="18.75">
      <c r="A10" s="265" t="s">
        <v>499</v>
      </c>
      <c r="B10" s="265"/>
      <c r="C10" s="265"/>
      <c r="D10" s="265"/>
      <c r="E10" s="265"/>
      <c r="F10" s="265"/>
      <c r="G10" s="265"/>
      <c r="H10" s="265"/>
      <c r="I10" s="265"/>
      <c r="J10" s="265"/>
      <c r="K10" s="265"/>
      <c r="L10" s="265"/>
      <c r="M10" s="265"/>
      <c r="N10" s="265"/>
      <c r="O10" s="265"/>
      <c r="P10" s="265"/>
      <c r="Q10" s="265"/>
      <c r="R10" s="265"/>
      <c r="S10" s="265"/>
      <c r="T10" s="265"/>
    </row>
    <row r="11" spans="1:20" s="1" customFormat="1"/>
    <row r="12" spans="1:20" s="1" customFormat="1" ht="22.9" customHeight="1">
      <c r="A12" s="274" t="s">
        <v>502</v>
      </c>
      <c r="B12" s="274"/>
      <c r="C12" s="274"/>
      <c r="D12" s="274"/>
      <c r="E12" s="274"/>
      <c r="F12" s="274"/>
      <c r="G12" s="274"/>
      <c r="H12" s="274"/>
      <c r="I12" s="274"/>
      <c r="J12" s="274"/>
      <c r="K12" s="274"/>
      <c r="L12" s="274"/>
      <c r="M12" s="274"/>
      <c r="N12" s="274"/>
      <c r="O12" s="274"/>
      <c r="P12" s="274"/>
      <c r="Q12" s="274"/>
      <c r="R12" s="274"/>
      <c r="S12" s="274"/>
      <c r="T12" s="274"/>
    </row>
    <row r="13" spans="1:20" s="1" customFormat="1">
      <c r="A13" s="277" t="s">
        <v>156</v>
      </c>
      <c r="B13" s="277"/>
      <c r="C13" s="277"/>
      <c r="D13" s="277"/>
      <c r="E13" s="277"/>
      <c r="F13" s="277"/>
      <c r="G13" s="277"/>
      <c r="H13" s="277"/>
      <c r="I13" s="277"/>
      <c r="J13" s="277"/>
      <c r="K13" s="277"/>
      <c r="L13" s="277"/>
      <c r="M13" s="277"/>
      <c r="N13" s="277"/>
      <c r="O13" s="277"/>
      <c r="P13" s="277"/>
      <c r="Q13" s="277"/>
      <c r="R13" s="277"/>
    </row>
    <row r="14" spans="1:20" s="1" customFormat="1" ht="12.75" customHeight="1">
      <c r="D14" s="6"/>
      <c r="I14" s="168"/>
      <c r="J14" s="168"/>
      <c r="K14" s="168"/>
    </row>
    <row r="15" spans="1:20" s="1" customFormat="1" ht="17.25" customHeight="1">
      <c r="A15" s="275" t="s">
        <v>31</v>
      </c>
      <c r="B15" s="275"/>
      <c r="C15" s="275"/>
      <c r="D15" s="275"/>
      <c r="E15" s="275"/>
      <c r="F15" s="275"/>
      <c r="G15" s="275"/>
      <c r="H15" s="275"/>
      <c r="I15" s="275"/>
      <c r="J15" s="275"/>
      <c r="K15" s="275"/>
      <c r="L15" s="275"/>
      <c r="M15" s="275"/>
      <c r="N15" s="275"/>
      <c r="O15" s="275"/>
      <c r="P15" s="275"/>
      <c r="Q15" s="275"/>
      <c r="R15" s="275"/>
      <c r="S15" s="275"/>
      <c r="T15" s="275"/>
    </row>
    <row r="16" spans="1:20" s="1" customFormat="1">
      <c r="A16" s="276" t="s">
        <v>13</v>
      </c>
      <c r="B16" s="276"/>
      <c r="C16" s="276"/>
      <c r="D16" s="276"/>
      <c r="E16" s="276"/>
      <c r="F16" s="276"/>
      <c r="G16" s="276"/>
      <c r="H16" s="276"/>
      <c r="I16" s="276"/>
      <c r="J16" s="276"/>
      <c r="K16" s="276"/>
      <c r="L16" s="276"/>
      <c r="M16" s="276"/>
      <c r="N16" s="276"/>
      <c r="O16" s="276"/>
      <c r="P16" s="276"/>
      <c r="Q16" s="276"/>
      <c r="R16" s="276"/>
      <c r="S16" s="276"/>
      <c r="T16" s="276"/>
    </row>
    <row r="17" spans="1:20" s="1" customFormat="1">
      <c r="D17" s="17"/>
    </row>
    <row r="18" spans="1:20" s="1" customFormat="1">
      <c r="A18" s="17"/>
      <c r="G18" s="134" t="s">
        <v>510</v>
      </c>
      <c r="H18" s="125" t="s">
        <v>500</v>
      </c>
      <c r="I18" s="13"/>
      <c r="J18" s="15"/>
      <c r="K18" s="14" t="s">
        <v>501</v>
      </c>
      <c r="L18" s="15"/>
    </row>
    <row r="19" spans="1:20" s="1" customFormat="1">
      <c r="A19" s="17"/>
      <c r="H19" s="8" t="s">
        <v>14</v>
      </c>
      <c r="I19" s="16"/>
      <c r="J19" s="16"/>
      <c r="K19" s="16"/>
      <c r="L19" s="4"/>
    </row>
    <row r="20" spans="1:20" s="1" customFormat="1">
      <c r="A20" s="17"/>
      <c r="D20" s="17"/>
      <c r="H20" s="3"/>
      <c r="I20" s="3"/>
      <c r="J20" s="4"/>
    </row>
    <row r="21" spans="1:20" s="1" customFormat="1" ht="28.5" customHeight="1">
      <c r="A21" s="251" t="s">
        <v>24</v>
      </c>
      <c r="B21" s="252"/>
      <c r="C21" s="252"/>
      <c r="D21" s="252"/>
      <c r="E21" s="252"/>
      <c r="F21" s="254" t="s">
        <v>502</v>
      </c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255"/>
      <c r="R21" s="255"/>
      <c r="S21" s="255"/>
      <c r="T21" s="256"/>
    </row>
    <row r="22" spans="1:20" s="1" customFormat="1" ht="15">
      <c r="A22" s="251" t="s">
        <v>25</v>
      </c>
      <c r="B22" s="252"/>
      <c r="C22" s="252"/>
      <c r="D22" s="252"/>
      <c r="E22" s="252"/>
      <c r="F22" s="254" t="s">
        <v>505</v>
      </c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255"/>
      <c r="R22" s="255"/>
      <c r="S22" s="255"/>
      <c r="T22" s="256"/>
    </row>
    <row r="23" spans="1:20" s="1" customFormat="1" ht="15">
      <c r="A23" s="251" t="s">
        <v>15</v>
      </c>
      <c r="B23" s="252"/>
      <c r="C23" s="252"/>
      <c r="D23" s="252"/>
      <c r="E23" s="252"/>
      <c r="F23" s="254" t="s">
        <v>505</v>
      </c>
      <c r="G23" s="255"/>
      <c r="H23" s="255"/>
      <c r="I23" s="255"/>
      <c r="J23" s="255"/>
      <c r="K23" s="255"/>
      <c r="L23" s="255"/>
      <c r="M23" s="255"/>
      <c r="N23" s="255"/>
      <c r="O23" s="255"/>
      <c r="P23" s="255"/>
      <c r="Q23" s="255"/>
      <c r="R23" s="255"/>
      <c r="S23" s="255"/>
      <c r="T23" s="256"/>
    </row>
    <row r="24" spans="1:20" s="1" customFormat="1" ht="15.75">
      <c r="A24" s="251" t="s">
        <v>16</v>
      </c>
      <c r="B24" s="252"/>
      <c r="C24" s="252"/>
      <c r="D24" s="252"/>
      <c r="E24" s="252"/>
      <c r="F24" s="262" t="s">
        <v>506</v>
      </c>
      <c r="G24" s="263"/>
      <c r="H24" s="263"/>
      <c r="I24" s="263"/>
      <c r="J24" s="263"/>
      <c r="K24" s="264"/>
      <c r="L24" s="266" t="s">
        <v>507</v>
      </c>
      <c r="M24" s="267"/>
      <c r="N24" s="267"/>
      <c r="O24" s="267"/>
      <c r="P24" s="267"/>
      <c r="Q24" s="267"/>
      <c r="R24" s="267"/>
      <c r="S24" s="267"/>
      <c r="T24" s="267"/>
    </row>
    <row r="25" spans="1:20" s="3" customFormat="1" ht="40.15" customHeight="1">
      <c r="A25" s="232" t="s">
        <v>52</v>
      </c>
      <c r="B25" s="233"/>
      <c r="C25" s="233"/>
      <c r="D25" s="233"/>
      <c r="E25" s="233"/>
      <c r="F25" s="234"/>
      <c r="G25" s="235"/>
      <c r="H25" s="235"/>
      <c r="I25" s="235"/>
      <c r="J25" s="235"/>
      <c r="K25" s="235"/>
      <c r="L25" s="235"/>
      <c r="M25" s="235"/>
      <c r="N25" s="235"/>
      <c r="O25" s="235"/>
      <c r="P25" s="235"/>
      <c r="Q25" s="235"/>
      <c r="R25" s="235"/>
      <c r="S25" s="235"/>
      <c r="T25" s="236"/>
    </row>
    <row r="26" spans="1:20" s="1" customFormat="1" ht="15">
      <c r="A26" s="251" t="s">
        <v>17</v>
      </c>
      <c r="B26" s="252"/>
      <c r="C26" s="252"/>
      <c r="D26" s="252"/>
      <c r="E26" s="252"/>
      <c r="F26" s="254" t="s">
        <v>508</v>
      </c>
      <c r="G26" s="255"/>
      <c r="H26" s="255"/>
      <c r="I26" s="255"/>
      <c r="J26" s="255"/>
      <c r="K26" s="255"/>
      <c r="L26" s="255"/>
      <c r="M26" s="255"/>
      <c r="N26" s="255"/>
      <c r="O26" s="255"/>
      <c r="P26" s="255"/>
      <c r="Q26" s="255"/>
      <c r="R26" s="255"/>
      <c r="S26" s="255"/>
      <c r="T26" s="256"/>
    </row>
    <row r="27" spans="1:20" s="1" customFormat="1" ht="15">
      <c r="A27" s="251" t="s">
        <v>26</v>
      </c>
      <c r="B27" s="252"/>
      <c r="C27" s="252"/>
      <c r="D27" s="252"/>
      <c r="E27" s="252"/>
      <c r="F27" s="257" t="s">
        <v>44</v>
      </c>
      <c r="G27" s="258"/>
      <c r="H27" s="258"/>
      <c r="I27" s="258"/>
      <c r="J27" s="258"/>
      <c r="K27" s="258"/>
      <c r="L27" s="258"/>
      <c r="M27" s="258"/>
      <c r="N27" s="258"/>
      <c r="O27" s="258"/>
      <c r="P27" s="258"/>
      <c r="Q27" s="258"/>
      <c r="R27" s="258"/>
      <c r="S27" s="258"/>
      <c r="T27" s="259"/>
    </row>
    <row r="28" spans="1:20" s="1" customFormat="1" ht="15">
      <c r="A28" s="251" t="s">
        <v>18</v>
      </c>
      <c r="B28" s="252"/>
      <c r="C28" s="252"/>
      <c r="D28" s="252"/>
      <c r="E28" s="252"/>
      <c r="F28" s="257" t="s">
        <v>43</v>
      </c>
      <c r="G28" s="258"/>
      <c r="H28" s="258"/>
      <c r="I28" s="258"/>
      <c r="J28" s="258"/>
      <c r="K28" s="258"/>
      <c r="L28" s="258"/>
      <c r="M28" s="258"/>
      <c r="N28" s="258"/>
      <c r="O28" s="258"/>
      <c r="P28" s="258"/>
      <c r="Q28" s="258"/>
      <c r="R28" s="258"/>
      <c r="S28" s="258"/>
      <c r="T28" s="259"/>
    </row>
    <row r="29" spans="1:20" s="1" customFormat="1" ht="7.5" customHeight="1">
      <c r="A29" s="17"/>
      <c r="B29" s="253"/>
      <c r="C29" s="170"/>
      <c r="D29" s="170"/>
      <c r="E29" s="170"/>
      <c r="F29" s="170"/>
      <c r="G29" s="170"/>
      <c r="H29" s="170"/>
      <c r="I29" s="170"/>
      <c r="J29" s="170"/>
      <c r="K29" s="17"/>
    </row>
    <row r="30" spans="1:20" s="1" customFormat="1" ht="12.75" customHeight="1">
      <c r="A30" s="260" t="s">
        <v>146</v>
      </c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</row>
    <row r="31" spans="1:20" s="1" customFormat="1" ht="6.75" customHeight="1">
      <c r="A31" s="17"/>
      <c r="B31" s="18"/>
      <c r="C31" s="12"/>
      <c r="D31" s="12"/>
      <c r="E31" s="12"/>
      <c r="F31" s="12"/>
      <c r="G31" s="12"/>
      <c r="H31" s="12"/>
      <c r="I31" s="12"/>
      <c r="J31" s="12"/>
      <c r="K31" s="17"/>
    </row>
    <row r="32" spans="1:20" s="1" customFormat="1" ht="14.25">
      <c r="A32" s="167" t="s">
        <v>4</v>
      </c>
      <c r="B32" s="168"/>
      <c r="C32" s="168"/>
      <c r="D32" s="168"/>
      <c r="E32" s="168"/>
      <c r="F32" s="168"/>
      <c r="G32" s="168"/>
      <c r="H32" s="168"/>
      <c r="I32" s="168"/>
      <c r="J32" s="168"/>
      <c r="K32" s="168"/>
      <c r="L32" s="170"/>
      <c r="M32" s="170"/>
      <c r="N32" s="170"/>
      <c r="O32" s="170"/>
      <c r="P32" s="170"/>
      <c r="Q32" s="170"/>
      <c r="R32" s="170"/>
      <c r="S32" s="170"/>
      <c r="T32" s="170"/>
    </row>
    <row r="33" spans="1:20" s="1" customFormat="1" ht="6.75" customHeight="1">
      <c r="A33" s="5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20" s="5" customFormat="1" ht="15">
      <c r="A34" s="171" t="s">
        <v>19</v>
      </c>
      <c r="B34" s="172"/>
      <c r="C34" s="172"/>
      <c r="D34" s="172"/>
      <c r="E34" s="172"/>
      <c r="F34" s="172"/>
      <c r="G34" s="172"/>
      <c r="H34" s="172"/>
      <c r="I34" s="172"/>
      <c r="J34" s="173"/>
      <c r="K34" s="231" t="s">
        <v>20</v>
      </c>
      <c r="L34" s="231"/>
      <c r="M34" s="231"/>
      <c r="N34" s="231"/>
      <c r="O34" s="231"/>
      <c r="P34" s="231"/>
      <c r="Q34" s="231"/>
      <c r="R34" s="231"/>
      <c r="S34" s="231"/>
      <c r="T34" s="7"/>
    </row>
    <row r="35" spans="1:20" s="1" customFormat="1" ht="48" customHeight="1">
      <c r="A35" s="237" t="s">
        <v>472</v>
      </c>
      <c r="B35" s="238"/>
      <c r="C35" s="238"/>
      <c r="D35" s="238"/>
      <c r="E35" s="238"/>
      <c r="F35" s="238"/>
      <c r="G35" s="238"/>
      <c r="H35" s="238"/>
      <c r="I35" s="238"/>
      <c r="J35" s="239"/>
      <c r="K35" s="240" t="s">
        <v>471</v>
      </c>
      <c r="L35" s="241"/>
      <c r="M35" s="241"/>
      <c r="N35" s="241"/>
      <c r="O35" s="241"/>
      <c r="P35" s="241"/>
      <c r="Q35" s="241"/>
      <c r="R35" s="241"/>
      <c r="S35" s="241"/>
      <c r="T35" s="242"/>
    </row>
    <row r="36" spans="1:20" s="1" customFormat="1">
      <c r="A36" s="246"/>
      <c r="B36" s="247"/>
      <c r="C36" s="247"/>
      <c r="D36" s="247"/>
      <c r="E36" s="247"/>
      <c r="F36" s="247"/>
      <c r="G36" s="247"/>
      <c r="H36" s="247"/>
      <c r="I36" s="247"/>
      <c r="J36" s="248"/>
      <c r="K36" s="246"/>
      <c r="L36" s="249"/>
      <c r="M36" s="249"/>
      <c r="N36" s="249"/>
      <c r="O36" s="249"/>
      <c r="P36" s="249"/>
      <c r="Q36" s="249"/>
      <c r="R36" s="249"/>
      <c r="S36" s="249"/>
      <c r="T36" s="250"/>
    </row>
    <row r="37" spans="1:20" s="1" customFormat="1">
      <c r="A37" s="246"/>
      <c r="B37" s="247"/>
      <c r="C37" s="247"/>
      <c r="D37" s="247"/>
      <c r="E37" s="247"/>
      <c r="F37" s="247"/>
      <c r="G37" s="247"/>
      <c r="H37" s="247"/>
      <c r="I37" s="247"/>
      <c r="J37" s="248"/>
      <c r="K37" s="246"/>
      <c r="L37" s="249"/>
      <c r="M37" s="249"/>
      <c r="N37" s="249"/>
      <c r="O37" s="249"/>
      <c r="P37" s="249"/>
      <c r="Q37" s="249"/>
      <c r="R37" s="249"/>
      <c r="S37" s="249"/>
      <c r="T37" s="250"/>
    </row>
    <row r="38" spans="1:20" s="1" customFormat="1" ht="10.5" customHeight="1">
      <c r="A38" s="243"/>
      <c r="B38" s="244"/>
      <c r="C38" s="244"/>
      <c r="D38" s="244"/>
      <c r="E38" s="244"/>
      <c r="F38" s="244"/>
      <c r="G38" s="244"/>
      <c r="H38" s="244"/>
      <c r="I38" s="244"/>
      <c r="J38" s="245"/>
      <c r="K38" s="148"/>
      <c r="L38" s="148"/>
      <c r="M38" s="148"/>
      <c r="N38" s="148"/>
      <c r="O38" s="148"/>
      <c r="P38" s="148"/>
      <c r="Q38" s="148"/>
      <c r="R38" s="148"/>
      <c r="S38" s="148"/>
      <c r="T38" s="148"/>
    </row>
    <row r="39" spans="1:20" s="1" customFormat="1" ht="15">
      <c r="A39" s="243"/>
      <c r="B39" s="244"/>
      <c r="C39" s="244"/>
      <c r="D39" s="244"/>
      <c r="E39" s="244"/>
      <c r="F39" s="244"/>
      <c r="G39" s="244"/>
      <c r="H39" s="244"/>
      <c r="I39" s="244"/>
      <c r="J39" s="245"/>
      <c r="K39" s="148"/>
      <c r="L39" s="148"/>
      <c r="M39" s="148"/>
      <c r="N39" s="148"/>
      <c r="O39" s="148"/>
      <c r="P39" s="148"/>
      <c r="Q39" s="148"/>
      <c r="R39" s="148"/>
      <c r="S39" s="148"/>
      <c r="T39" s="148"/>
    </row>
    <row r="40" spans="1:20" s="1" customFormat="1" ht="15">
      <c r="A40" s="243"/>
      <c r="B40" s="244"/>
      <c r="C40" s="244"/>
      <c r="D40" s="244"/>
      <c r="E40" s="244"/>
      <c r="F40" s="244"/>
      <c r="G40" s="244"/>
      <c r="H40" s="244"/>
      <c r="I40" s="244"/>
      <c r="J40" s="245"/>
      <c r="K40" s="148"/>
      <c r="L40" s="148"/>
      <c r="M40" s="148"/>
      <c r="N40" s="148"/>
      <c r="O40" s="148"/>
      <c r="P40" s="148"/>
      <c r="Q40" s="148"/>
      <c r="R40" s="148"/>
      <c r="S40" s="148"/>
      <c r="T40" s="148"/>
    </row>
    <row r="41" spans="1:20" s="1" customFormat="1" ht="9" customHeight="1">
      <c r="A41" s="5"/>
      <c r="B41" s="170"/>
      <c r="C41" s="170"/>
      <c r="D41" s="170"/>
      <c r="E41" s="170"/>
      <c r="F41" s="170"/>
      <c r="G41" s="170"/>
      <c r="H41" s="170"/>
      <c r="I41" s="170"/>
      <c r="J41" s="170"/>
      <c r="K41" s="170"/>
    </row>
    <row r="42" spans="1:20" s="1" customFormat="1" ht="14.25">
      <c r="A42" s="167" t="s">
        <v>5</v>
      </c>
      <c r="B42" s="168"/>
      <c r="C42" s="168"/>
      <c r="D42" s="168"/>
      <c r="E42" s="168"/>
      <c r="F42" s="168"/>
      <c r="G42" s="168"/>
      <c r="H42" s="168"/>
      <c r="I42" s="168"/>
      <c r="J42" s="168"/>
      <c r="K42" s="168"/>
      <c r="L42" s="170"/>
      <c r="M42" s="170"/>
      <c r="N42" s="170"/>
      <c r="O42" s="170"/>
      <c r="P42" s="170"/>
      <c r="Q42" s="170"/>
      <c r="R42" s="170"/>
      <c r="S42" s="170"/>
      <c r="T42" s="170"/>
    </row>
    <row r="43" spans="1:20" s="1" customFormat="1" ht="9.75" customHeight="1">
      <c r="A43" s="5"/>
      <c r="B43" s="170"/>
      <c r="C43" s="170"/>
      <c r="D43" s="170"/>
      <c r="E43" s="170"/>
      <c r="F43" s="170"/>
      <c r="G43" s="170"/>
      <c r="H43" s="170"/>
      <c r="I43" s="170"/>
      <c r="J43" s="170"/>
      <c r="K43" s="170"/>
    </row>
    <row r="44" spans="1:20" s="1" customFormat="1" ht="15">
      <c r="A44" s="171" t="s">
        <v>27</v>
      </c>
      <c r="B44" s="172"/>
      <c r="C44" s="172"/>
      <c r="D44" s="172"/>
      <c r="E44" s="172"/>
      <c r="F44" s="172"/>
      <c r="G44" s="172"/>
      <c r="H44" s="172"/>
      <c r="I44" s="172"/>
      <c r="J44" s="173"/>
      <c r="K44" s="230" t="s">
        <v>21</v>
      </c>
      <c r="L44" s="230"/>
      <c r="M44" s="230"/>
      <c r="N44" s="230"/>
      <c r="O44" s="230"/>
      <c r="P44" s="230"/>
      <c r="Q44" s="230"/>
      <c r="R44" s="230"/>
      <c r="S44" s="230"/>
      <c r="T44" s="21"/>
    </row>
    <row r="45" spans="1:20" s="1" customFormat="1">
      <c r="A45" s="226" t="s">
        <v>473</v>
      </c>
      <c r="B45" s="227"/>
      <c r="C45" s="227"/>
      <c r="D45" s="227"/>
      <c r="E45" s="227"/>
      <c r="F45" s="227"/>
      <c r="G45" s="227"/>
      <c r="H45" s="227"/>
      <c r="I45" s="227"/>
      <c r="J45" s="228"/>
      <c r="K45" s="226" t="s">
        <v>474</v>
      </c>
      <c r="L45" s="227"/>
      <c r="M45" s="227"/>
      <c r="N45" s="227"/>
      <c r="O45" s="227"/>
      <c r="P45" s="227"/>
      <c r="Q45" s="227"/>
      <c r="R45" s="227"/>
      <c r="S45" s="227"/>
      <c r="T45" s="229"/>
    </row>
    <row r="46" spans="1:20" s="1" customFormat="1" ht="11.25" customHeight="1">
      <c r="A46" s="198"/>
      <c r="B46" s="199"/>
      <c r="C46" s="199"/>
      <c r="D46" s="199"/>
      <c r="E46" s="199"/>
      <c r="F46" s="199"/>
      <c r="G46" s="199"/>
      <c r="H46" s="199"/>
      <c r="I46" s="199"/>
      <c r="J46" s="200"/>
      <c r="K46" s="204"/>
      <c r="L46" s="204"/>
      <c r="M46" s="204"/>
      <c r="N46" s="204"/>
      <c r="O46" s="204"/>
      <c r="P46" s="204"/>
      <c r="Q46" s="204"/>
      <c r="R46" s="204"/>
      <c r="S46" s="204"/>
      <c r="T46" s="204"/>
    </row>
    <row r="47" spans="1:20" s="1" customFormat="1" ht="57.75" customHeight="1">
      <c r="A47" s="201"/>
      <c r="B47" s="202"/>
      <c r="C47" s="202"/>
      <c r="D47" s="202"/>
      <c r="E47" s="202"/>
      <c r="F47" s="202"/>
      <c r="G47" s="202"/>
      <c r="H47" s="202"/>
      <c r="I47" s="202"/>
      <c r="J47" s="203"/>
      <c r="K47" s="204" t="s">
        <v>475</v>
      </c>
      <c r="L47" s="204"/>
      <c r="M47" s="204"/>
      <c r="N47" s="204"/>
      <c r="O47" s="204"/>
      <c r="P47" s="204"/>
      <c r="Q47" s="204"/>
      <c r="R47" s="204"/>
      <c r="S47" s="204"/>
      <c r="T47" s="204"/>
    </row>
    <row r="48" spans="1:20" s="1" customFormat="1" ht="12" customHeight="1">
      <c r="A48" s="201"/>
      <c r="B48" s="202"/>
      <c r="C48" s="202"/>
      <c r="D48" s="202"/>
      <c r="E48" s="202"/>
      <c r="F48" s="202"/>
      <c r="G48" s="202"/>
      <c r="H48" s="202"/>
      <c r="I48" s="202"/>
      <c r="J48" s="203"/>
      <c r="K48" s="204"/>
      <c r="L48" s="204"/>
      <c r="M48" s="204"/>
      <c r="N48" s="204"/>
      <c r="O48" s="204"/>
      <c r="P48" s="204"/>
      <c r="Q48" s="204"/>
      <c r="R48" s="204"/>
      <c r="S48" s="204"/>
      <c r="T48" s="204"/>
    </row>
    <row r="49" spans="1:20" s="53" customFormat="1" ht="30" customHeight="1">
      <c r="A49" s="205" t="s">
        <v>154</v>
      </c>
      <c r="B49" s="205"/>
      <c r="C49" s="205"/>
      <c r="D49" s="205"/>
      <c r="E49" s="205"/>
      <c r="F49" s="205"/>
      <c r="G49" s="205"/>
      <c r="H49" s="205"/>
      <c r="I49" s="205"/>
      <c r="J49" s="205"/>
      <c r="K49" s="205"/>
      <c r="L49" s="205"/>
      <c r="M49" s="205"/>
      <c r="N49" s="205"/>
      <c r="O49" s="205"/>
      <c r="P49" s="205"/>
      <c r="Q49" s="205"/>
      <c r="R49" s="205"/>
      <c r="S49" s="205"/>
      <c r="T49" s="52"/>
    </row>
    <row r="50" spans="1:20" s="1" customFormat="1" ht="3.75" customHeight="1">
      <c r="A50" s="5"/>
      <c r="B50" s="170"/>
      <c r="C50" s="170"/>
      <c r="D50" s="170"/>
      <c r="E50" s="170"/>
      <c r="F50" s="170"/>
      <c r="G50" s="170"/>
      <c r="H50" s="170"/>
      <c r="I50" s="170"/>
      <c r="J50" s="170"/>
      <c r="K50" s="170"/>
    </row>
    <row r="51" spans="1:20" s="2" customFormat="1" ht="13.9" customHeight="1">
      <c r="A51" s="206" t="s">
        <v>39</v>
      </c>
      <c r="B51" s="231"/>
      <c r="C51" s="231"/>
      <c r="D51" s="231"/>
      <c r="E51" s="231"/>
      <c r="F51" s="231"/>
      <c r="G51" s="206" t="s">
        <v>22</v>
      </c>
      <c r="H51" s="206"/>
      <c r="I51" s="206"/>
      <c r="J51" s="206"/>
      <c r="K51" s="206"/>
      <c r="L51" s="206"/>
      <c r="M51" s="206"/>
      <c r="N51" s="206"/>
      <c r="O51" s="206"/>
      <c r="P51" s="206"/>
      <c r="Q51" s="206"/>
      <c r="R51" s="206"/>
      <c r="S51" s="206"/>
      <c r="T51" s="20"/>
    </row>
    <row r="52" spans="1:20" s="9" customFormat="1" ht="24" customHeight="1">
      <c r="A52" s="216"/>
      <c r="B52" s="217"/>
      <c r="C52" s="217"/>
      <c r="D52" s="217"/>
      <c r="E52" s="217"/>
      <c r="F52" s="218"/>
      <c r="G52" s="219"/>
      <c r="H52" s="220"/>
      <c r="I52" s="220"/>
      <c r="J52" s="220"/>
      <c r="K52" s="220"/>
      <c r="L52" s="220"/>
      <c r="M52" s="220"/>
      <c r="N52" s="220"/>
      <c r="O52" s="220"/>
      <c r="P52" s="220"/>
      <c r="Q52" s="220"/>
      <c r="R52" s="220"/>
      <c r="S52" s="220"/>
      <c r="T52" s="221"/>
    </row>
    <row r="53" spans="1:20" s="9" customFormat="1" ht="16.149999999999999" customHeight="1">
      <c r="A53" s="222"/>
      <c r="B53" s="223"/>
      <c r="C53" s="223"/>
      <c r="D53" s="223"/>
      <c r="E53" s="223"/>
      <c r="F53" s="224"/>
      <c r="G53" s="213"/>
      <c r="H53" s="214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  <c r="T53" s="215"/>
    </row>
    <row r="54" spans="1:20" s="9" customFormat="1" ht="8.4499999999999993" customHeight="1">
      <c r="A54" s="207"/>
      <c r="B54" s="208"/>
      <c r="C54" s="208"/>
      <c r="D54" s="208"/>
      <c r="E54" s="208"/>
      <c r="F54" s="209"/>
      <c r="G54" s="213"/>
      <c r="H54" s="214"/>
      <c r="I54" s="214"/>
      <c r="J54" s="214"/>
      <c r="K54" s="214"/>
      <c r="L54" s="214"/>
      <c r="M54" s="214"/>
      <c r="N54" s="214"/>
      <c r="O54" s="214"/>
      <c r="P54" s="214"/>
      <c r="Q54" s="214"/>
      <c r="R54" s="214"/>
      <c r="S54" s="214"/>
      <c r="T54" s="215"/>
    </row>
    <row r="55" spans="1:20" s="9" customFormat="1" ht="8.4499999999999993" customHeight="1">
      <c r="A55" s="210"/>
      <c r="B55" s="211"/>
      <c r="C55" s="211"/>
      <c r="D55" s="211"/>
      <c r="E55" s="211"/>
      <c r="F55" s="212"/>
      <c r="G55" s="213"/>
      <c r="H55" s="214"/>
      <c r="I55" s="214"/>
      <c r="J55" s="214"/>
      <c r="K55" s="214"/>
      <c r="L55" s="214"/>
      <c r="M55" s="214"/>
      <c r="N55" s="214"/>
      <c r="O55" s="214"/>
      <c r="P55" s="214"/>
      <c r="Q55" s="214"/>
      <c r="R55" s="214"/>
      <c r="S55" s="214"/>
      <c r="T55" s="215"/>
    </row>
    <row r="56" spans="1:20" s="1" customFormat="1" ht="14.25" customHeight="1">
      <c r="A56" s="225"/>
      <c r="B56" s="223"/>
      <c r="C56" s="223"/>
      <c r="D56" s="223"/>
      <c r="E56" s="223"/>
      <c r="F56" s="224"/>
      <c r="G56" s="213"/>
      <c r="H56" s="214"/>
      <c r="I56" s="214"/>
      <c r="J56" s="214"/>
      <c r="K56" s="214"/>
      <c r="L56" s="214"/>
      <c r="M56" s="214"/>
      <c r="N56" s="214"/>
      <c r="O56" s="214"/>
      <c r="P56" s="214"/>
      <c r="Q56" s="214"/>
      <c r="R56" s="214"/>
      <c r="S56" s="214"/>
      <c r="T56" s="215"/>
    </row>
    <row r="57" spans="1:20" s="1" customFormat="1" ht="15" customHeight="1">
      <c r="A57" s="225"/>
      <c r="B57" s="223"/>
      <c r="C57" s="223"/>
      <c r="D57" s="223"/>
      <c r="E57" s="223"/>
      <c r="F57" s="224"/>
      <c r="G57" s="213"/>
      <c r="H57" s="214"/>
      <c r="I57" s="214"/>
      <c r="J57" s="214"/>
      <c r="K57" s="214"/>
      <c r="L57" s="214"/>
      <c r="M57" s="214"/>
      <c r="N57" s="214"/>
      <c r="O57" s="214"/>
      <c r="P57" s="214"/>
      <c r="Q57" s="214"/>
      <c r="R57" s="214"/>
      <c r="S57" s="214"/>
      <c r="T57" s="215"/>
    </row>
    <row r="58" spans="1:20" s="1" customFormat="1" ht="15">
      <c r="A58" s="5"/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spans="1:20" s="1" customFormat="1" ht="14.25">
      <c r="A59" s="167" t="s">
        <v>28</v>
      </c>
      <c r="B59" s="168"/>
      <c r="C59" s="168"/>
      <c r="D59" s="168"/>
      <c r="E59" s="168"/>
      <c r="F59" s="168"/>
      <c r="G59" s="168"/>
      <c r="H59" s="168"/>
      <c r="I59" s="168"/>
      <c r="J59" s="168"/>
      <c r="K59" s="168"/>
      <c r="L59" s="170"/>
      <c r="M59" s="170"/>
      <c r="N59" s="170"/>
      <c r="O59" s="170"/>
      <c r="P59" s="170"/>
      <c r="Q59" s="170"/>
      <c r="R59" s="170"/>
      <c r="S59" s="170"/>
      <c r="T59" s="170"/>
    </row>
    <row r="60" spans="1:20" s="1" customFormat="1" ht="9" customHeight="1">
      <c r="A60" s="5"/>
      <c r="J60" s="3"/>
      <c r="K60" s="4"/>
    </row>
    <row r="61" spans="1:20" s="1" customFormat="1" ht="27.75" customHeight="1">
      <c r="A61" s="152" t="s">
        <v>0</v>
      </c>
      <c r="B61" s="153"/>
      <c r="C61" s="153"/>
      <c r="D61" s="153"/>
      <c r="E61" s="153"/>
      <c r="F61" s="153"/>
      <c r="G61" s="153"/>
      <c r="H61" s="153"/>
      <c r="I61" s="153"/>
      <c r="J61" s="153"/>
      <c r="K61" s="153"/>
      <c r="L61" s="153"/>
      <c r="M61" s="153"/>
      <c r="N61" s="154"/>
      <c r="O61" s="174" t="s">
        <v>152</v>
      </c>
      <c r="P61" s="175"/>
      <c r="Q61" s="175"/>
      <c r="R61" s="175"/>
      <c r="S61" s="176"/>
    </row>
    <row r="62" spans="1:20" s="1" customFormat="1" ht="16.5" customHeight="1">
      <c r="A62" s="177" t="s">
        <v>33</v>
      </c>
      <c r="B62" s="178"/>
      <c r="C62" s="178"/>
      <c r="D62" s="178"/>
      <c r="E62" s="178"/>
      <c r="F62" s="178"/>
      <c r="G62" s="178"/>
      <c r="H62" s="178"/>
      <c r="I62" s="178"/>
      <c r="J62" s="178"/>
      <c r="K62" s="178"/>
      <c r="L62" s="178"/>
      <c r="M62" s="178"/>
      <c r="N62" s="179"/>
      <c r="O62" s="180">
        <v>44476933.579999998</v>
      </c>
      <c r="P62" s="181"/>
      <c r="Q62" s="181"/>
      <c r="R62" s="181"/>
      <c r="S62" s="182"/>
    </row>
    <row r="63" spans="1:20" s="1" customFormat="1" ht="15.75" customHeight="1">
      <c r="A63" s="183" t="s">
        <v>40</v>
      </c>
      <c r="B63" s="184"/>
      <c r="C63" s="184"/>
      <c r="D63" s="184"/>
      <c r="E63" s="184"/>
      <c r="F63" s="184"/>
      <c r="G63" s="184"/>
      <c r="H63" s="184"/>
      <c r="I63" s="184"/>
      <c r="J63" s="184"/>
      <c r="K63" s="184"/>
      <c r="L63" s="184"/>
      <c r="M63" s="184"/>
      <c r="N63" s="185"/>
      <c r="O63" s="186"/>
      <c r="P63" s="187"/>
      <c r="Q63" s="187"/>
      <c r="R63" s="187"/>
      <c r="S63" s="188"/>
    </row>
    <row r="64" spans="1:20" s="1" customFormat="1" ht="18.75" customHeight="1">
      <c r="A64" s="183" t="s">
        <v>34</v>
      </c>
      <c r="B64" s="184"/>
      <c r="C64" s="184"/>
      <c r="D64" s="184"/>
      <c r="E64" s="184"/>
      <c r="F64" s="184"/>
      <c r="G64" s="184"/>
      <c r="H64" s="184"/>
      <c r="I64" s="184"/>
      <c r="J64" s="184"/>
      <c r="K64" s="184"/>
      <c r="L64" s="184"/>
      <c r="M64" s="184"/>
      <c r="N64" s="185"/>
      <c r="O64" s="186">
        <v>44476933.579999998</v>
      </c>
      <c r="P64" s="187"/>
      <c r="Q64" s="187"/>
      <c r="R64" s="187"/>
      <c r="S64" s="188"/>
    </row>
    <row r="65" spans="1:20" s="1" customFormat="1" ht="18.75" customHeight="1">
      <c r="A65" s="183" t="s">
        <v>35</v>
      </c>
      <c r="B65" s="184"/>
      <c r="C65" s="184"/>
      <c r="D65" s="184"/>
      <c r="E65" s="184"/>
      <c r="F65" s="184"/>
      <c r="G65" s="184"/>
      <c r="H65" s="184"/>
      <c r="I65" s="184"/>
      <c r="J65" s="184"/>
      <c r="K65" s="184"/>
      <c r="L65" s="184"/>
      <c r="M65" s="184"/>
      <c r="N65" s="185"/>
      <c r="O65" s="186"/>
      <c r="P65" s="187"/>
      <c r="Q65" s="187"/>
      <c r="R65" s="187"/>
      <c r="S65" s="188"/>
    </row>
    <row r="66" spans="1:20" s="1" customFormat="1" ht="18" customHeight="1">
      <c r="A66" s="183" t="s">
        <v>36</v>
      </c>
      <c r="B66" s="184"/>
      <c r="C66" s="184"/>
      <c r="D66" s="184"/>
      <c r="E66" s="184"/>
      <c r="F66" s="184"/>
      <c r="G66" s="184"/>
      <c r="H66" s="184"/>
      <c r="I66" s="184"/>
      <c r="J66" s="184"/>
      <c r="K66" s="184"/>
      <c r="L66" s="184"/>
      <c r="M66" s="184"/>
      <c r="N66" s="185"/>
      <c r="O66" s="186"/>
      <c r="P66" s="187"/>
      <c r="Q66" s="187"/>
      <c r="R66" s="187"/>
      <c r="S66" s="188"/>
    </row>
    <row r="67" spans="1:20" s="1" customFormat="1" ht="15">
      <c r="A67" s="5"/>
      <c r="J67" s="3"/>
      <c r="K67" s="4"/>
    </row>
    <row r="68" spans="1:20" s="1" customFormat="1" ht="14.25">
      <c r="A68" s="167" t="s">
        <v>29</v>
      </c>
      <c r="B68" s="168"/>
      <c r="C68" s="168"/>
      <c r="D68" s="168"/>
      <c r="E68" s="168"/>
      <c r="F68" s="168"/>
      <c r="G68" s="168"/>
      <c r="H68" s="168"/>
      <c r="I68" s="168"/>
      <c r="J68" s="168"/>
      <c r="K68" s="168"/>
      <c r="L68" s="170"/>
      <c r="M68" s="170"/>
      <c r="N68" s="170"/>
      <c r="O68" s="170"/>
      <c r="P68" s="170"/>
      <c r="Q68" s="170"/>
      <c r="R68" s="170"/>
      <c r="S68" s="170"/>
      <c r="T68" s="170"/>
    </row>
    <row r="69" spans="1:20" s="1" customFormat="1">
      <c r="J69" s="3"/>
      <c r="K69" s="4"/>
    </row>
    <row r="70" spans="1:20" s="1" customFormat="1" ht="23.25" customHeight="1">
      <c r="A70" s="171" t="s">
        <v>23</v>
      </c>
      <c r="B70" s="172"/>
      <c r="C70" s="172"/>
      <c r="D70" s="172"/>
      <c r="E70" s="172"/>
      <c r="F70" s="172"/>
      <c r="G70" s="172"/>
      <c r="H70" s="172"/>
      <c r="I70" s="172"/>
      <c r="J70" s="172"/>
      <c r="K70" s="172"/>
      <c r="L70" s="172"/>
      <c r="M70" s="172"/>
      <c r="N70" s="173"/>
      <c r="O70" s="174" t="s">
        <v>152</v>
      </c>
      <c r="P70" s="175"/>
      <c r="Q70" s="175"/>
      <c r="R70" s="175"/>
      <c r="S70" s="176"/>
    </row>
    <row r="71" spans="1:20" s="1" customFormat="1" ht="18.75" customHeight="1">
      <c r="A71" s="155" t="s">
        <v>48</v>
      </c>
      <c r="B71" s="156"/>
      <c r="C71" s="156"/>
      <c r="D71" s="156"/>
      <c r="E71" s="156"/>
      <c r="F71" s="156"/>
      <c r="G71" s="156"/>
      <c r="H71" s="156"/>
      <c r="I71" s="156"/>
      <c r="J71" s="156"/>
      <c r="K71" s="156"/>
      <c r="L71" s="156"/>
      <c r="M71" s="156"/>
      <c r="N71" s="157"/>
      <c r="O71" s="158">
        <v>45942649.619999997</v>
      </c>
      <c r="P71" s="159"/>
      <c r="Q71" s="159"/>
      <c r="R71" s="159"/>
      <c r="S71" s="160"/>
    </row>
    <row r="72" spans="1:20" s="1" customFormat="1" ht="17.25" customHeight="1">
      <c r="A72" s="161" t="s">
        <v>49</v>
      </c>
      <c r="B72" s="162"/>
      <c r="C72" s="162"/>
      <c r="D72" s="162"/>
      <c r="E72" s="162"/>
      <c r="F72" s="162"/>
      <c r="G72" s="162"/>
      <c r="H72" s="162"/>
      <c r="I72" s="162"/>
      <c r="J72" s="162"/>
      <c r="K72" s="162"/>
      <c r="L72" s="162"/>
      <c r="M72" s="162"/>
      <c r="N72" s="163"/>
      <c r="O72" s="164">
        <v>17115916.109999999</v>
      </c>
      <c r="P72" s="165"/>
      <c r="Q72" s="165"/>
      <c r="R72" s="165"/>
      <c r="S72" s="166"/>
    </row>
    <row r="73" spans="1:20" s="1" customFormat="1">
      <c r="J73" s="3"/>
      <c r="K73" s="4"/>
    </row>
    <row r="74" spans="1:20" s="1" customFormat="1" ht="14.25">
      <c r="E74" s="167" t="s">
        <v>147</v>
      </c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</row>
    <row r="75" spans="1:20" s="1" customFormat="1">
      <c r="N75" s="3"/>
      <c r="O75" s="3"/>
      <c r="P75" s="4"/>
    </row>
    <row r="76" spans="1:20" s="1" customFormat="1">
      <c r="E76" s="169" t="s">
        <v>0</v>
      </c>
      <c r="F76" s="169"/>
      <c r="G76" s="169"/>
      <c r="H76" s="169"/>
      <c r="I76" s="169"/>
      <c r="J76" s="169"/>
      <c r="K76" s="169"/>
      <c r="L76" s="169"/>
      <c r="M76" s="169" t="s">
        <v>152</v>
      </c>
      <c r="N76" s="169"/>
      <c r="O76" s="169"/>
      <c r="P76" s="169"/>
    </row>
    <row r="77" spans="1:20" s="1" customFormat="1" ht="15">
      <c r="E77" s="146" t="s">
        <v>6</v>
      </c>
      <c r="F77" s="146"/>
      <c r="G77" s="146"/>
      <c r="H77" s="146"/>
      <c r="I77" s="146"/>
      <c r="J77" s="146"/>
      <c r="K77" s="146"/>
      <c r="L77" s="146"/>
      <c r="M77" s="147">
        <v>139205797.74000001</v>
      </c>
      <c r="N77" s="147"/>
      <c r="O77" s="147"/>
      <c r="P77" s="147"/>
    </row>
    <row r="78" spans="1:20" s="1" customFormat="1" ht="15">
      <c r="E78" s="148" t="s">
        <v>7</v>
      </c>
      <c r="F78" s="148"/>
      <c r="G78" s="148"/>
      <c r="H78" s="148"/>
      <c r="I78" s="148"/>
      <c r="J78" s="148"/>
      <c r="K78" s="148"/>
      <c r="L78" s="148"/>
      <c r="M78" s="151">
        <v>44476933.579999998</v>
      </c>
      <c r="N78" s="151"/>
      <c r="O78" s="151"/>
      <c r="P78" s="151"/>
    </row>
    <row r="79" spans="1:20" s="1" customFormat="1" ht="15">
      <c r="E79" s="148" t="s">
        <v>54</v>
      </c>
      <c r="F79" s="148"/>
      <c r="G79" s="148"/>
      <c r="H79" s="148"/>
      <c r="I79" s="148"/>
      <c r="J79" s="148"/>
      <c r="K79" s="148"/>
      <c r="L79" s="148"/>
      <c r="M79" s="151">
        <v>21004854.129999999</v>
      </c>
      <c r="N79" s="151"/>
      <c r="O79" s="151"/>
      <c r="P79" s="151"/>
    </row>
    <row r="80" spans="1:20" s="1" customFormat="1" ht="15">
      <c r="E80" s="148" t="s">
        <v>30</v>
      </c>
      <c r="F80" s="148"/>
      <c r="G80" s="148"/>
      <c r="H80" s="148"/>
      <c r="I80" s="148"/>
      <c r="J80" s="148"/>
      <c r="K80" s="148"/>
      <c r="L80" s="148"/>
      <c r="M80" s="151">
        <v>17115916.109999999</v>
      </c>
      <c r="N80" s="151"/>
      <c r="O80" s="151"/>
      <c r="P80" s="151"/>
    </row>
    <row r="81" spans="1:16" s="1" customFormat="1" ht="15">
      <c r="E81" s="148" t="s">
        <v>54</v>
      </c>
      <c r="F81" s="148"/>
      <c r="G81" s="148"/>
      <c r="H81" s="148"/>
      <c r="I81" s="148"/>
      <c r="J81" s="148"/>
      <c r="K81" s="148"/>
      <c r="L81" s="148"/>
      <c r="M81" s="151">
        <v>4753954.5</v>
      </c>
      <c r="N81" s="151"/>
      <c r="O81" s="151"/>
      <c r="P81" s="151"/>
    </row>
    <row r="82" spans="1:16" s="1" customFormat="1" ht="15">
      <c r="E82" s="148" t="s">
        <v>8</v>
      </c>
      <c r="F82" s="148"/>
      <c r="G82" s="148"/>
      <c r="H82" s="148"/>
      <c r="I82" s="148"/>
      <c r="J82" s="148"/>
      <c r="K82" s="148"/>
      <c r="L82" s="148"/>
      <c r="M82" s="151">
        <v>925502.66</v>
      </c>
      <c r="N82" s="151"/>
      <c r="O82" s="151"/>
      <c r="P82" s="151"/>
    </row>
    <row r="83" spans="1:16" s="3" customFormat="1" ht="15">
      <c r="E83" s="150" t="s">
        <v>53</v>
      </c>
      <c r="F83" s="150"/>
      <c r="G83" s="150"/>
      <c r="H83" s="150"/>
      <c r="I83" s="150"/>
      <c r="J83" s="150"/>
      <c r="K83" s="150"/>
      <c r="L83" s="150"/>
      <c r="M83" s="149">
        <v>671568.66</v>
      </c>
      <c r="N83" s="149"/>
      <c r="O83" s="149"/>
      <c r="P83" s="149"/>
    </row>
    <row r="84" spans="1:16" s="3" customFormat="1" ht="15">
      <c r="E84" s="150" t="s">
        <v>55</v>
      </c>
      <c r="F84" s="150"/>
      <c r="G84" s="150"/>
      <c r="H84" s="150"/>
      <c r="I84" s="150"/>
      <c r="J84" s="150"/>
      <c r="K84" s="150"/>
      <c r="L84" s="150"/>
      <c r="M84" s="149">
        <v>671568.66</v>
      </c>
      <c r="N84" s="149"/>
      <c r="O84" s="149"/>
      <c r="P84" s="149"/>
    </row>
    <row r="85" spans="1:16" s="3" customFormat="1" ht="29.45" customHeight="1">
      <c r="E85" s="195" t="s">
        <v>56</v>
      </c>
      <c r="F85" s="196"/>
      <c r="G85" s="196"/>
      <c r="H85" s="196"/>
      <c r="I85" s="196"/>
      <c r="J85" s="196"/>
      <c r="K85" s="196"/>
      <c r="L85" s="197"/>
      <c r="M85" s="149"/>
      <c r="N85" s="149"/>
      <c r="O85" s="149"/>
      <c r="P85" s="149"/>
    </row>
    <row r="86" spans="1:16" s="3" customFormat="1" ht="15">
      <c r="E86" s="150" t="s">
        <v>57</v>
      </c>
      <c r="F86" s="150"/>
      <c r="G86" s="150"/>
      <c r="H86" s="150"/>
      <c r="I86" s="150"/>
      <c r="J86" s="150"/>
      <c r="K86" s="150"/>
      <c r="L86" s="150"/>
      <c r="M86" s="149"/>
      <c r="N86" s="149"/>
      <c r="O86" s="149"/>
      <c r="P86" s="149"/>
    </row>
    <row r="87" spans="1:16" s="3" customFormat="1" ht="15">
      <c r="E87" s="189" t="s">
        <v>58</v>
      </c>
      <c r="F87" s="190"/>
      <c r="G87" s="190"/>
      <c r="H87" s="190"/>
      <c r="I87" s="190"/>
      <c r="J87" s="190"/>
      <c r="K87" s="190"/>
      <c r="L87" s="191"/>
      <c r="M87" s="192">
        <v>253934</v>
      </c>
      <c r="N87" s="193"/>
      <c r="O87" s="193"/>
      <c r="P87" s="194"/>
    </row>
    <row r="88" spans="1:16" s="3" customFormat="1" ht="15">
      <c r="E88" s="150" t="s">
        <v>9</v>
      </c>
      <c r="F88" s="150"/>
      <c r="G88" s="150"/>
      <c r="H88" s="150"/>
      <c r="I88" s="150"/>
      <c r="J88" s="150"/>
      <c r="K88" s="150"/>
      <c r="L88" s="150"/>
      <c r="M88" s="149"/>
      <c r="N88" s="149"/>
      <c r="O88" s="149"/>
      <c r="P88" s="149"/>
    </row>
    <row r="89" spans="1:16" s="3" customFormat="1" ht="15">
      <c r="E89" s="150" t="s">
        <v>10</v>
      </c>
      <c r="F89" s="150"/>
      <c r="G89" s="150"/>
      <c r="H89" s="150"/>
      <c r="I89" s="150"/>
      <c r="J89" s="150"/>
      <c r="K89" s="150"/>
      <c r="L89" s="150"/>
      <c r="M89" s="149">
        <v>210917.82</v>
      </c>
      <c r="N89" s="149"/>
      <c r="O89" s="149"/>
      <c r="P89" s="149"/>
    </row>
    <row r="90" spans="1:16" s="3" customFormat="1" ht="15">
      <c r="E90" s="150" t="s">
        <v>59</v>
      </c>
      <c r="F90" s="150"/>
      <c r="G90" s="150"/>
      <c r="H90" s="150"/>
      <c r="I90" s="150"/>
      <c r="J90" s="150"/>
      <c r="K90" s="150"/>
      <c r="L90" s="150"/>
      <c r="M90" s="149"/>
      <c r="N90" s="149"/>
      <c r="O90" s="149"/>
      <c r="P90" s="149"/>
    </row>
    <row r="91" spans="1:16" s="3" customFormat="1" ht="15">
      <c r="E91" s="150" t="s">
        <v>60</v>
      </c>
      <c r="F91" s="150"/>
      <c r="G91" s="150"/>
      <c r="H91" s="150"/>
      <c r="I91" s="150"/>
      <c r="J91" s="150"/>
      <c r="K91" s="150"/>
      <c r="L91" s="150"/>
      <c r="M91" s="149">
        <v>900</v>
      </c>
      <c r="N91" s="149"/>
      <c r="O91" s="149"/>
      <c r="P91" s="149"/>
    </row>
    <row r="92" spans="1:16" s="3" customFormat="1" ht="15">
      <c r="E92" s="150" t="s">
        <v>61</v>
      </c>
      <c r="F92" s="150"/>
      <c r="G92" s="150"/>
      <c r="H92" s="150"/>
      <c r="I92" s="150"/>
      <c r="J92" s="150"/>
      <c r="K92" s="150"/>
      <c r="L92" s="150"/>
      <c r="M92" s="149"/>
      <c r="N92" s="149"/>
      <c r="O92" s="149"/>
      <c r="P92" s="149"/>
    </row>
    <row r="93" spans="1:16" s="1" customFormat="1" ht="15">
      <c r="E93" s="7"/>
      <c r="F93" s="7"/>
      <c r="G93" s="7"/>
      <c r="H93" s="7"/>
      <c r="I93" s="7"/>
      <c r="J93" s="7"/>
      <c r="K93" s="7"/>
      <c r="L93" s="7"/>
      <c r="M93" s="19"/>
      <c r="N93" s="19"/>
      <c r="O93" s="19"/>
      <c r="P93" s="19"/>
    </row>
    <row r="96" spans="1:16" s="79" customFormat="1">
      <c r="A96" s="79" t="s">
        <v>155</v>
      </c>
    </row>
    <row r="97" s="54" customFormat="1"/>
  </sheetData>
  <mergeCells count="127">
    <mergeCell ref="M1:P1"/>
    <mergeCell ref="L2:Q2"/>
    <mergeCell ref="M3:Q3"/>
    <mergeCell ref="L4:P4"/>
    <mergeCell ref="L5:Q5"/>
    <mergeCell ref="M7:P7"/>
    <mergeCell ref="A12:T12"/>
    <mergeCell ref="A15:T15"/>
    <mergeCell ref="A16:T16"/>
    <mergeCell ref="A13:R13"/>
    <mergeCell ref="A24:E24"/>
    <mergeCell ref="F24:K24"/>
    <mergeCell ref="A21:E21"/>
    <mergeCell ref="A22:E22"/>
    <mergeCell ref="A10:T10"/>
    <mergeCell ref="L24:T24"/>
    <mergeCell ref="A23:E23"/>
    <mergeCell ref="F21:T21"/>
    <mergeCell ref="F22:T22"/>
    <mergeCell ref="F23:T23"/>
    <mergeCell ref="I14:K14"/>
    <mergeCell ref="K34:S34"/>
    <mergeCell ref="A26:E26"/>
    <mergeCell ref="A27:E27"/>
    <mergeCell ref="F26:T26"/>
    <mergeCell ref="F27:T27"/>
    <mergeCell ref="A30:T30"/>
    <mergeCell ref="A32:T32"/>
    <mergeCell ref="A34:J34"/>
    <mergeCell ref="F28:T28"/>
    <mergeCell ref="B41:K41"/>
    <mergeCell ref="A42:T42"/>
    <mergeCell ref="B43:K43"/>
    <mergeCell ref="A44:J44"/>
    <mergeCell ref="A45:J45"/>
    <mergeCell ref="K45:T45"/>
    <mergeCell ref="K44:S44"/>
    <mergeCell ref="A51:F51"/>
    <mergeCell ref="A25:E25"/>
    <mergeCell ref="F25:T25"/>
    <mergeCell ref="A35:J35"/>
    <mergeCell ref="K35:T35"/>
    <mergeCell ref="A38:J38"/>
    <mergeCell ref="K38:T38"/>
    <mergeCell ref="A39:J39"/>
    <mergeCell ref="K39:T39"/>
    <mergeCell ref="A40:J40"/>
    <mergeCell ref="K40:T40"/>
    <mergeCell ref="A36:J36"/>
    <mergeCell ref="K36:T36"/>
    <mergeCell ref="A37:J37"/>
    <mergeCell ref="K37:T37"/>
    <mergeCell ref="A28:E28"/>
    <mergeCell ref="B29:J29"/>
    <mergeCell ref="A59:T59"/>
    <mergeCell ref="A46:J48"/>
    <mergeCell ref="K46:T46"/>
    <mergeCell ref="K47:T47"/>
    <mergeCell ref="K48:T48"/>
    <mergeCell ref="B50:K50"/>
    <mergeCell ref="A49:S49"/>
    <mergeCell ref="G51:S51"/>
    <mergeCell ref="A54:F55"/>
    <mergeCell ref="G54:T54"/>
    <mergeCell ref="G55:T55"/>
    <mergeCell ref="A52:F52"/>
    <mergeCell ref="G52:T52"/>
    <mergeCell ref="A53:F53"/>
    <mergeCell ref="G53:T53"/>
    <mergeCell ref="A56:F56"/>
    <mergeCell ref="G56:T56"/>
    <mergeCell ref="A57:F57"/>
    <mergeCell ref="G57:T57"/>
    <mergeCell ref="E92:L92"/>
    <mergeCell ref="M92:P92"/>
    <mergeCell ref="E81:L81"/>
    <mergeCell ref="M81:P81"/>
    <mergeCell ref="E82:L82"/>
    <mergeCell ref="M82:P82"/>
    <mergeCell ref="E87:L87"/>
    <mergeCell ref="M87:P87"/>
    <mergeCell ref="E83:L83"/>
    <mergeCell ref="M83:P83"/>
    <mergeCell ref="E84:L84"/>
    <mergeCell ref="M84:P84"/>
    <mergeCell ref="E88:L88"/>
    <mergeCell ref="M88:P88"/>
    <mergeCell ref="E89:L89"/>
    <mergeCell ref="M89:P89"/>
    <mergeCell ref="E85:L85"/>
    <mergeCell ref="M85:P85"/>
    <mergeCell ref="A61:N61"/>
    <mergeCell ref="A71:N71"/>
    <mergeCell ref="O71:S71"/>
    <mergeCell ref="A72:N72"/>
    <mergeCell ref="O72:S72"/>
    <mergeCell ref="E74:P74"/>
    <mergeCell ref="E76:L76"/>
    <mergeCell ref="M76:P76"/>
    <mergeCell ref="A68:T68"/>
    <mergeCell ref="A70:N70"/>
    <mergeCell ref="O70:S70"/>
    <mergeCell ref="O61:S61"/>
    <mergeCell ref="A62:N62"/>
    <mergeCell ref="O62:S62"/>
    <mergeCell ref="A63:N63"/>
    <mergeCell ref="A65:N65"/>
    <mergeCell ref="O66:S66"/>
    <mergeCell ref="O63:S63"/>
    <mergeCell ref="A64:N64"/>
    <mergeCell ref="O65:S65"/>
    <mergeCell ref="O64:S64"/>
    <mergeCell ref="A66:N66"/>
    <mergeCell ref="E77:L77"/>
    <mergeCell ref="M77:P77"/>
    <mergeCell ref="E78:L78"/>
    <mergeCell ref="M86:P86"/>
    <mergeCell ref="E90:L90"/>
    <mergeCell ref="M90:P90"/>
    <mergeCell ref="E91:L91"/>
    <mergeCell ref="E86:L86"/>
    <mergeCell ref="M91:P91"/>
    <mergeCell ref="E79:L79"/>
    <mergeCell ref="M79:P79"/>
    <mergeCell ref="E80:L80"/>
    <mergeCell ref="M80:P80"/>
    <mergeCell ref="M78:P78"/>
  </mergeCells>
  <pageMargins left="0.7" right="0.7" top="0.75" bottom="0.75" header="0.3" footer="0.3"/>
  <pageSetup paperSize="9" scale="77" fitToHeight="0" orientation="landscape" horizontalDpi="4294967293" r:id="rId1"/>
  <rowBreaks count="2" manualBreakCount="2">
    <brk id="28" max="16383" man="1"/>
    <brk id="67" max="17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  <pageSetUpPr fitToPage="1"/>
  </sheetPr>
  <dimension ref="A1:Z50"/>
  <sheetViews>
    <sheetView view="pageBreakPreview" zoomScaleSheetLayoutView="100" workbookViewId="0">
      <pane xSplit="8" ySplit="9" topLeftCell="I10" activePane="bottomRight" state="frozen"/>
      <selection pane="topRight" activeCell="I1" sqref="I1"/>
      <selection pane="bottomLeft" activeCell="A11" sqref="A11"/>
      <selection pane="bottomRight" activeCell="O24" sqref="O24"/>
    </sheetView>
  </sheetViews>
  <sheetFormatPr defaultRowHeight="12.75"/>
  <cols>
    <col min="2" max="2" width="7.28515625" customWidth="1"/>
    <col min="3" max="3" width="1.28515625" customWidth="1"/>
    <col min="4" max="4" width="6.7109375" hidden="1" customWidth="1"/>
    <col min="5" max="5" width="4.42578125" hidden="1" customWidth="1"/>
    <col min="6" max="6" width="5.28515625" hidden="1" customWidth="1"/>
    <col min="7" max="7" width="2.7109375" hidden="1" customWidth="1"/>
    <col min="8" max="8" width="20" customWidth="1"/>
    <col min="9" max="9" width="6.7109375" customWidth="1"/>
    <col min="10" max="10" width="7.28515625" customWidth="1"/>
    <col min="11" max="11" width="6.42578125" hidden="1" customWidth="1"/>
    <col min="12" max="12" width="6.7109375" hidden="1" customWidth="1"/>
    <col min="13" max="13" width="16.5703125" customWidth="1"/>
    <col min="14" max="14" width="15.7109375" customWidth="1"/>
    <col min="15" max="15" width="10.28515625" customWidth="1"/>
    <col min="16" max="16" width="13.42578125" customWidth="1"/>
    <col min="17" max="17" width="14" customWidth="1"/>
    <col min="18" max="18" width="6.5703125" customWidth="1"/>
    <col min="19" max="19" width="7.140625" customWidth="1"/>
    <col min="20" max="20" width="7" customWidth="1"/>
    <col min="21" max="21" width="7.42578125" customWidth="1"/>
    <col min="22" max="22" width="7.28515625" customWidth="1"/>
    <col min="23" max="23" width="11.7109375" customWidth="1"/>
    <col min="24" max="24" width="13.28515625" customWidth="1"/>
    <col min="25" max="25" width="12.7109375" customWidth="1"/>
    <col min="26" max="26" width="5.85546875" customWidth="1"/>
  </cols>
  <sheetData>
    <row r="1" spans="1:26" s="1" customFormat="1" ht="14.25">
      <c r="A1" s="278" t="s">
        <v>148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78"/>
      <c r="W1" s="278"/>
      <c r="X1" s="278"/>
      <c r="Y1" s="278"/>
      <c r="Z1" s="278"/>
    </row>
    <row r="2" spans="1:26" s="1" customFormat="1" ht="15">
      <c r="A2" s="290" t="s">
        <v>160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290"/>
    </row>
    <row r="3" spans="1:26" s="1" customFormat="1">
      <c r="A3" s="283" t="s">
        <v>0</v>
      </c>
      <c r="B3" s="283"/>
      <c r="C3" s="283"/>
      <c r="D3" s="283"/>
      <c r="E3" s="283"/>
      <c r="F3" s="283"/>
      <c r="G3" s="283"/>
      <c r="H3" s="283"/>
      <c r="I3" s="281" t="s">
        <v>62</v>
      </c>
      <c r="J3" s="281" t="s">
        <v>145</v>
      </c>
      <c r="K3" s="281" t="s">
        <v>47</v>
      </c>
      <c r="L3" s="281"/>
      <c r="M3" s="281" t="s">
        <v>161</v>
      </c>
      <c r="N3" s="294"/>
      <c r="O3" s="294"/>
      <c r="P3" s="294"/>
      <c r="Q3" s="294"/>
      <c r="R3" s="294"/>
      <c r="S3" s="294"/>
      <c r="T3" s="294"/>
      <c r="U3" s="294"/>
      <c r="V3" s="294"/>
      <c r="W3" s="294"/>
      <c r="X3" s="294"/>
      <c r="Y3" s="294"/>
      <c r="Z3" s="294"/>
    </row>
    <row r="4" spans="1:26" s="1" customFormat="1">
      <c r="A4" s="284"/>
      <c r="B4" s="284"/>
      <c r="C4" s="284"/>
      <c r="D4" s="284"/>
      <c r="E4" s="284"/>
      <c r="F4" s="284"/>
      <c r="G4" s="284"/>
      <c r="H4" s="284"/>
      <c r="I4" s="281"/>
      <c r="J4" s="281"/>
      <c r="K4" s="281"/>
      <c r="L4" s="281"/>
      <c r="M4" s="294" t="s">
        <v>32</v>
      </c>
      <c r="N4" s="294" t="s">
        <v>12</v>
      </c>
      <c r="O4" s="294"/>
      <c r="P4" s="294"/>
      <c r="Q4" s="294"/>
      <c r="R4" s="294"/>
      <c r="S4" s="294"/>
      <c r="T4" s="294"/>
      <c r="U4" s="294"/>
      <c r="V4" s="294"/>
      <c r="W4" s="294"/>
      <c r="X4" s="294"/>
      <c r="Y4" s="294"/>
      <c r="Z4" s="294"/>
    </row>
    <row r="5" spans="1:26" s="37" customFormat="1" ht="39" customHeight="1">
      <c r="A5" s="284"/>
      <c r="B5" s="284"/>
      <c r="C5" s="284"/>
      <c r="D5" s="284"/>
      <c r="E5" s="284"/>
      <c r="F5" s="284"/>
      <c r="G5" s="284"/>
      <c r="H5" s="284"/>
      <c r="I5" s="281"/>
      <c r="J5" s="281"/>
      <c r="K5" s="281"/>
      <c r="L5" s="281"/>
      <c r="M5" s="294"/>
      <c r="N5" s="286" t="s">
        <v>511</v>
      </c>
      <c r="O5" s="286" t="s">
        <v>157</v>
      </c>
      <c r="P5" s="281" t="s">
        <v>64</v>
      </c>
      <c r="Q5" s="281"/>
      <c r="R5" s="281"/>
      <c r="S5" s="281"/>
      <c r="T5" s="281"/>
      <c r="U5" s="295" t="s">
        <v>63</v>
      </c>
      <c r="V5" s="295" t="s">
        <v>72</v>
      </c>
      <c r="W5" s="281" t="s">
        <v>65</v>
      </c>
      <c r="X5" s="281"/>
      <c r="Y5" s="281"/>
      <c r="Z5" s="281"/>
    </row>
    <row r="6" spans="1:26" s="37" customFormat="1" ht="27" customHeight="1">
      <c r="A6" s="284"/>
      <c r="B6" s="284"/>
      <c r="C6" s="284"/>
      <c r="D6" s="284"/>
      <c r="E6" s="284"/>
      <c r="F6" s="284"/>
      <c r="G6" s="284"/>
      <c r="H6" s="284"/>
      <c r="I6" s="281"/>
      <c r="J6" s="281"/>
      <c r="K6" s="281"/>
      <c r="L6" s="281"/>
      <c r="M6" s="294"/>
      <c r="N6" s="286"/>
      <c r="O6" s="286"/>
      <c r="P6" s="281"/>
      <c r="Q6" s="281"/>
      <c r="R6" s="281"/>
      <c r="S6" s="281"/>
      <c r="T6" s="281"/>
      <c r="U6" s="295"/>
      <c r="V6" s="295"/>
      <c r="W6" s="281" t="s">
        <v>32</v>
      </c>
      <c r="X6" s="281" t="s">
        <v>69</v>
      </c>
      <c r="Y6" s="281"/>
      <c r="Z6" s="281"/>
    </row>
    <row r="7" spans="1:26" s="37" customFormat="1" ht="35.450000000000003" customHeight="1">
      <c r="A7" s="284"/>
      <c r="B7" s="284"/>
      <c r="C7" s="284"/>
      <c r="D7" s="284"/>
      <c r="E7" s="284"/>
      <c r="F7" s="284"/>
      <c r="G7" s="284"/>
      <c r="H7" s="284"/>
      <c r="I7" s="281"/>
      <c r="J7" s="281"/>
      <c r="K7" s="281"/>
      <c r="L7" s="281"/>
      <c r="M7" s="294"/>
      <c r="N7" s="286"/>
      <c r="O7" s="286"/>
      <c r="P7" s="281" t="s">
        <v>50</v>
      </c>
      <c r="Q7" s="281"/>
      <c r="R7" s="281"/>
      <c r="S7" s="281" t="s">
        <v>51</v>
      </c>
      <c r="T7" s="281"/>
      <c r="U7" s="295"/>
      <c r="V7" s="295"/>
      <c r="W7" s="281"/>
      <c r="X7" s="295" t="s">
        <v>276</v>
      </c>
      <c r="Y7" s="296" t="s">
        <v>278</v>
      </c>
      <c r="Z7" s="295" t="s">
        <v>68</v>
      </c>
    </row>
    <row r="8" spans="1:26" s="37" customFormat="1" ht="127.9" customHeight="1">
      <c r="A8" s="285"/>
      <c r="B8" s="285"/>
      <c r="C8" s="285"/>
      <c r="D8" s="285"/>
      <c r="E8" s="285"/>
      <c r="F8" s="285"/>
      <c r="G8" s="285"/>
      <c r="H8" s="285"/>
      <c r="I8" s="281"/>
      <c r="J8" s="281"/>
      <c r="K8" s="281"/>
      <c r="L8" s="281"/>
      <c r="M8" s="294"/>
      <c r="N8" s="286"/>
      <c r="O8" s="286"/>
      <c r="P8" s="108" t="s">
        <v>418</v>
      </c>
      <c r="Q8" s="113" t="s">
        <v>495</v>
      </c>
      <c r="R8" s="33"/>
      <c r="S8" s="33"/>
      <c r="T8" s="33"/>
      <c r="U8" s="295"/>
      <c r="V8" s="295"/>
      <c r="W8" s="281"/>
      <c r="X8" s="295"/>
      <c r="Y8" s="297"/>
      <c r="Z8" s="295"/>
    </row>
    <row r="9" spans="1:26" s="38" customFormat="1" ht="13.15" customHeight="1">
      <c r="A9" s="291">
        <v>1</v>
      </c>
      <c r="B9" s="292"/>
      <c r="C9" s="292"/>
      <c r="D9" s="292"/>
      <c r="E9" s="292"/>
      <c r="F9" s="292"/>
      <c r="G9" s="292"/>
      <c r="H9" s="293"/>
      <c r="I9" s="34" t="s">
        <v>85</v>
      </c>
      <c r="J9" s="35">
        <v>3</v>
      </c>
      <c r="K9" s="291">
        <v>4</v>
      </c>
      <c r="L9" s="293"/>
      <c r="M9" s="34" t="s">
        <v>158</v>
      </c>
      <c r="N9" s="34" t="s">
        <v>153</v>
      </c>
      <c r="O9" s="55" t="s">
        <v>159</v>
      </c>
      <c r="P9" s="287" t="s">
        <v>86</v>
      </c>
      <c r="Q9" s="288"/>
      <c r="R9" s="288"/>
      <c r="S9" s="288"/>
      <c r="T9" s="289"/>
      <c r="U9" s="34" t="s">
        <v>87</v>
      </c>
      <c r="V9" s="34" t="s">
        <v>88</v>
      </c>
      <c r="W9" s="56" t="s">
        <v>89</v>
      </c>
      <c r="X9" s="57" t="s">
        <v>162</v>
      </c>
      <c r="Y9" s="78" t="s">
        <v>163</v>
      </c>
      <c r="Z9" s="34" t="s">
        <v>90</v>
      </c>
    </row>
    <row r="10" spans="1:26" s="38" customFormat="1">
      <c r="A10" s="282" t="s">
        <v>67</v>
      </c>
      <c r="B10" s="280"/>
      <c r="C10" s="280"/>
      <c r="D10" s="280"/>
      <c r="E10" s="280"/>
      <c r="F10" s="280"/>
      <c r="G10" s="280"/>
      <c r="H10" s="280"/>
      <c r="I10" s="84" t="s">
        <v>77</v>
      </c>
      <c r="J10" s="85" t="s">
        <v>38</v>
      </c>
      <c r="K10" s="85"/>
      <c r="L10" s="85"/>
      <c r="M10" s="86">
        <f>M12+M13+M14+M16+M17+M18</f>
        <v>103200546</v>
      </c>
      <c r="N10" s="86">
        <f>N13</f>
        <v>85059900</v>
      </c>
      <c r="O10" s="86" t="s">
        <v>38</v>
      </c>
      <c r="P10" s="86">
        <f>P16</f>
        <v>11826000</v>
      </c>
      <c r="Q10" s="86">
        <v>375000</v>
      </c>
      <c r="R10" s="86">
        <f>R16</f>
        <v>0</v>
      </c>
      <c r="S10" s="86">
        <f>S16</f>
        <v>0</v>
      </c>
      <c r="T10" s="86">
        <f>T16</f>
        <v>0</v>
      </c>
      <c r="U10" s="86" t="s">
        <v>38</v>
      </c>
      <c r="V10" s="86" t="s">
        <v>38</v>
      </c>
      <c r="W10" s="86">
        <f>W12+W13+W14+W17+W18</f>
        <v>5939646</v>
      </c>
      <c r="X10" s="86">
        <f>X12</f>
        <v>2352100</v>
      </c>
      <c r="Y10" s="86">
        <f>Y13+Y14+Y17+Y18</f>
        <v>3587546</v>
      </c>
      <c r="Z10" s="86" t="str">
        <f>Z17</f>
        <v>х</v>
      </c>
    </row>
    <row r="11" spans="1:26" s="38" customFormat="1">
      <c r="A11" s="302" t="s">
        <v>11</v>
      </c>
      <c r="B11" s="280"/>
      <c r="C11" s="280"/>
      <c r="D11" s="280"/>
      <c r="E11" s="280"/>
      <c r="F11" s="280"/>
      <c r="G11" s="280"/>
      <c r="H11" s="280"/>
      <c r="I11" s="28" t="s">
        <v>38</v>
      </c>
      <c r="J11" s="29" t="s">
        <v>38</v>
      </c>
      <c r="K11" s="29"/>
      <c r="L11" s="29"/>
      <c r="M11" s="32" t="s">
        <v>38</v>
      </c>
      <c r="N11" s="32" t="s">
        <v>38</v>
      </c>
      <c r="O11" s="32" t="s">
        <v>38</v>
      </c>
      <c r="P11" s="32" t="s">
        <v>38</v>
      </c>
      <c r="Q11" s="32" t="s">
        <v>38</v>
      </c>
      <c r="R11" s="32" t="s">
        <v>38</v>
      </c>
      <c r="S11" s="32" t="s">
        <v>38</v>
      </c>
      <c r="T11" s="32" t="s">
        <v>38</v>
      </c>
      <c r="U11" s="32" t="s">
        <v>38</v>
      </c>
      <c r="V11" s="32" t="s">
        <v>38</v>
      </c>
      <c r="W11" s="32" t="s">
        <v>38</v>
      </c>
      <c r="X11" s="32" t="s">
        <v>38</v>
      </c>
      <c r="Y11" s="32" t="s">
        <v>38</v>
      </c>
      <c r="Z11" s="32" t="s">
        <v>38</v>
      </c>
    </row>
    <row r="12" spans="1:26" s="38" customFormat="1">
      <c r="A12" s="279" t="s">
        <v>70</v>
      </c>
      <c r="B12" s="280"/>
      <c r="C12" s="280"/>
      <c r="D12" s="280"/>
      <c r="E12" s="280"/>
      <c r="F12" s="280"/>
      <c r="G12" s="280"/>
      <c r="H12" s="280"/>
      <c r="I12" s="28" t="s">
        <v>78</v>
      </c>
      <c r="J12" s="29">
        <v>120</v>
      </c>
      <c r="K12" s="29"/>
      <c r="L12" s="29"/>
      <c r="M12" s="32">
        <f>W12</f>
        <v>2352100</v>
      </c>
      <c r="N12" s="32" t="s">
        <v>38</v>
      </c>
      <c r="O12" s="32" t="s">
        <v>38</v>
      </c>
      <c r="P12" s="32" t="s">
        <v>38</v>
      </c>
      <c r="Q12" s="32" t="s">
        <v>38</v>
      </c>
      <c r="R12" s="32" t="s">
        <v>38</v>
      </c>
      <c r="S12" s="32" t="s">
        <v>38</v>
      </c>
      <c r="T12" s="32" t="s">
        <v>38</v>
      </c>
      <c r="U12" s="32" t="s">
        <v>38</v>
      </c>
      <c r="V12" s="32" t="s">
        <v>38</v>
      </c>
      <c r="W12" s="32">
        <f>SUM(X12:X12)</f>
        <v>2352100</v>
      </c>
      <c r="X12" s="32">
        <v>2352100</v>
      </c>
      <c r="Y12" s="32" t="s">
        <v>38</v>
      </c>
      <c r="Z12" s="32" t="s">
        <v>38</v>
      </c>
    </row>
    <row r="13" spans="1:26" s="38" customFormat="1">
      <c r="A13" s="279" t="s">
        <v>279</v>
      </c>
      <c r="B13" s="280"/>
      <c r="C13" s="280"/>
      <c r="D13" s="280"/>
      <c r="E13" s="280"/>
      <c r="F13" s="280"/>
      <c r="G13" s="280"/>
      <c r="H13" s="280"/>
      <c r="I13" s="28" t="s">
        <v>79</v>
      </c>
      <c r="J13" s="29">
        <v>130</v>
      </c>
      <c r="K13" s="29"/>
      <c r="L13" s="29"/>
      <c r="M13" s="32">
        <f>N13+W13</f>
        <v>88647446</v>
      </c>
      <c r="N13" s="32">
        <v>85059900</v>
      </c>
      <c r="O13" s="32" t="s">
        <v>38</v>
      </c>
      <c r="P13" s="32" t="s">
        <v>38</v>
      </c>
      <c r="Q13" s="32" t="s">
        <v>38</v>
      </c>
      <c r="R13" s="32" t="s">
        <v>38</v>
      </c>
      <c r="S13" s="32" t="s">
        <v>38</v>
      </c>
      <c r="T13" s="32" t="s">
        <v>38</v>
      </c>
      <c r="U13" s="32" t="s">
        <v>38</v>
      </c>
      <c r="V13" s="32" t="s">
        <v>38</v>
      </c>
      <c r="W13" s="32">
        <f>Y13</f>
        <v>3587546</v>
      </c>
      <c r="X13" s="32" t="s">
        <v>38</v>
      </c>
      <c r="Y13" s="32">
        <f>3280500+307046</f>
        <v>3587546</v>
      </c>
      <c r="Z13" s="32" t="s">
        <v>38</v>
      </c>
    </row>
    <row r="14" spans="1:26" s="38" customFormat="1" ht="24" customHeight="1">
      <c r="A14" s="279" t="s">
        <v>73</v>
      </c>
      <c r="B14" s="280"/>
      <c r="C14" s="280"/>
      <c r="D14" s="280"/>
      <c r="E14" s="280"/>
      <c r="F14" s="280"/>
      <c r="G14" s="280"/>
      <c r="H14" s="280"/>
      <c r="I14" s="28" t="s">
        <v>80</v>
      </c>
      <c r="J14" s="29">
        <v>140</v>
      </c>
      <c r="K14" s="29"/>
      <c r="L14" s="29"/>
      <c r="M14" s="32">
        <f>W14</f>
        <v>0</v>
      </c>
      <c r="N14" s="32" t="s">
        <v>38</v>
      </c>
      <c r="O14" s="32" t="s">
        <v>38</v>
      </c>
      <c r="P14" s="32" t="s">
        <v>38</v>
      </c>
      <c r="Q14" s="32" t="s">
        <v>38</v>
      </c>
      <c r="R14" s="32" t="s">
        <v>38</v>
      </c>
      <c r="S14" s="32" t="s">
        <v>38</v>
      </c>
      <c r="T14" s="32" t="s">
        <v>38</v>
      </c>
      <c r="U14" s="32" t="s">
        <v>38</v>
      </c>
      <c r="V14" s="32" t="s">
        <v>38</v>
      </c>
      <c r="W14" s="32">
        <f>Y14</f>
        <v>0</v>
      </c>
      <c r="X14" s="32" t="s">
        <v>38</v>
      </c>
      <c r="Y14" s="32"/>
      <c r="Z14" s="32" t="s">
        <v>38</v>
      </c>
    </row>
    <row r="15" spans="1:26" s="38" customFormat="1" ht="34.9" customHeight="1">
      <c r="A15" s="279" t="s">
        <v>74</v>
      </c>
      <c r="B15" s="280"/>
      <c r="C15" s="280"/>
      <c r="D15" s="280"/>
      <c r="E15" s="280"/>
      <c r="F15" s="280"/>
      <c r="G15" s="280"/>
      <c r="H15" s="280"/>
      <c r="I15" s="28" t="s">
        <v>81</v>
      </c>
      <c r="J15" s="29">
        <v>150</v>
      </c>
      <c r="K15" s="29" t="s">
        <v>38</v>
      </c>
      <c r="L15" s="29" t="s">
        <v>38</v>
      </c>
      <c r="M15" s="32" t="s">
        <v>38</v>
      </c>
      <c r="N15" s="32" t="s">
        <v>38</v>
      </c>
      <c r="O15" s="32" t="s">
        <v>38</v>
      </c>
      <c r="P15" s="32" t="s">
        <v>38</v>
      </c>
      <c r="Q15" s="32" t="s">
        <v>38</v>
      </c>
      <c r="R15" s="32" t="s">
        <v>38</v>
      </c>
      <c r="S15" s="32" t="s">
        <v>38</v>
      </c>
      <c r="T15" s="32" t="s">
        <v>38</v>
      </c>
      <c r="U15" s="32" t="s">
        <v>38</v>
      </c>
      <c r="V15" s="32" t="s">
        <v>38</v>
      </c>
      <c r="W15" s="32" t="s">
        <v>38</v>
      </c>
      <c r="X15" s="32" t="s">
        <v>38</v>
      </c>
      <c r="Y15" s="32" t="s">
        <v>38</v>
      </c>
      <c r="Z15" s="32" t="s">
        <v>38</v>
      </c>
    </row>
    <row r="16" spans="1:26" s="38" customFormat="1" ht="15" customHeight="1">
      <c r="A16" s="298" t="s">
        <v>280</v>
      </c>
      <c r="B16" s="299"/>
      <c r="C16" s="299"/>
      <c r="D16" s="299"/>
      <c r="E16" s="299"/>
      <c r="F16" s="299"/>
      <c r="G16" s="299"/>
      <c r="H16" s="299"/>
      <c r="I16" s="28" t="s">
        <v>82</v>
      </c>
      <c r="J16" s="29">
        <v>180</v>
      </c>
      <c r="K16" s="29"/>
      <c r="L16" s="29"/>
      <c r="M16" s="32">
        <f>SUM(P16:T16)</f>
        <v>12201000</v>
      </c>
      <c r="N16" s="32" t="s">
        <v>38</v>
      </c>
      <c r="O16" s="32" t="s">
        <v>38</v>
      </c>
      <c r="P16" s="32">
        <v>11826000</v>
      </c>
      <c r="Q16" s="32">
        <v>375000</v>
      </c>
      <c r="R16" s="32"/>
      <c r="S16" s="32"/>
      <c r="T16" s="32"/>
      <c r="U16" s="32" t="s">
        <v>38</v>
      </c>
      <c r="V16" s="32" t="s">
        <v>38</v>
      </c>
      <c r="W16" s="32" t="s">
        <v>38</v>
      </c>
      <c r="X16" s="32" t="s">
        <v>38</v>
      </c>
      <c r="Y16" s="32" t="s">
        <v>38</v>
      </c>
      <c r="Z16" s="32" t="s">
        <v>38</v>
      </c>
    </row>
    <row r="17" spans="1:26" s="38" customFormat="1">
      <c r="A17" s="298" t="s">
        <v>75</v>
      </c>
      <c r="B17" s="299"/>
      <c r="C17" s="299"/>
      <c r="D17" s="299"/>
      <c r="E17" s="299"/>
      <c r="F17" s="299"/>
      <c r="G17" s="299"/>
      <c r="H17" s="299"/>
      <c r="I17" s="28" t="s">
        <v>83</v>
      </c>
      <c r="J17" s="29">
        <v>180</v>
      </c>
      <c r="K17" s="29"/>
      <c r="L17" s="29"/>
      <c r="M17" s="32">
        <f>W17</f>
        <v>0</v>
      </c>
      <c r="N17" s="32" t="s">
        <v>38</v>
      </c>
      <c r="O17" s="32" t="s">
        <v>38</v>
      </c>
      <c r="P17" s="32" t="s">
        <v>38</v>
      </c>
      <c r="Q17" s="32" t="s">
        <v>38</v>
      </c>
      <c r="R17" s="32" t="s">
        <v>38</v>
      </c>
      <c r="S17" s="32" t="s">
        <v>38</v>
      </c>
      <c r="T17" s="32" t="s">
        <v>38</v>
      </c>
      <c r="U17" s="32" t="s">
        <v>38</v>
      </c>
      <c r="V17" s="32" t="s">
        <v>38</v>
      </c>
      <c r="W17" s="32">
        <f>Y17</f>
        <v>0</v>
      </c>
      <c r="X17" s="32" t="s">
        <v>38</v>
      </c>
      <c r="Y17" s="32"/>
      <c r="Z17" s="32" t="s">
        <v>38</v>
      </c>
    </row>
    <row r="18" spans="1:26" s="38" customFormat="1">
      <c r="A18" s="298" t="s">
        <v>76</v>
      </c>
      <c r="B18" s="299"/>
      <c r="C18" s="299"/>
      <c r="D18" s="299"/>
      <c r="E18" s="299"/>
      <c r="F18" s="299"/>
      <c r="G18" s="299"/>
      <c r="H18" s="299"/>
      <c r="I18" s="28" t="s">
        <v>84</v>
      </c>
      <c r="J18" s="29">
        <v>440</v>
      </c>
      <c r="K18" s="29"/>
      <c r="L18" s="29"/>
      <c r="M18" s="32">
        <f>W18</f>
        <v>0</v>
      </c>
      <c r="N18" s="32" t="s">
        <v>38</v>
      </c>
      <c r="O18" s="32" t="s">
        <v>38</v>
      </c>
      <c r="P18" s="32" t="s">
        <v>38</v>
      </c>
      <c r="Q18" s="32" t="s">
        <v>38</v>
      </c>
      <c r="R18" s="32" t="s">
        <v>38</v>
      </c>
      <c r="S18" s="32" t="s">
        <v>38</v>
      </c>
      <c r="T18" s="32" t="s">
        <v>38</v>
      </c>
      <c r="U18" s="32" t="s">
        <v>38</v>
      </c>
      <c r="V18" s="32" t="s">
        <v>38</v>
      </c>
      <c r="W18" s="32">
        <f>Y18</f>
        <v>0</v>
      </c>
      <c r="X18" s="32" t="s">
        <v>38</v>
      </c>
      <c r="Y18" s="32"/>
      <c r="Z18" s="32" t="s">
        <v>38</v>
      </c>
    </row>
    <row r="19" spans="1:26" s="31" customFormat="1">
      <c r="A19" s="282" t="s">
        <v>91</v>
      </c>
      <c r="B19" s="280"/>
      <c r="C19" s="280"/>
      <c r="D19" s="280"/>
      <c r="E19" s="280"/>
      <c r="F19" s="280"/>
      <c r="G19" s="280"/>
      <c r="H19" s="280"/>
      <c r="I19" s="84" t="s">
        <v>92</v>
      </c>
      <c r="J19" s="85" t="s">
        <v>38</v>
      </c>
      <c r="K19" s="85"/>
      <c r="L19" s="85"/>
      <c r="M19" s="86">
        <f>M21+M26+M29+M36+M40</f>
        <v>103872114.65668948</v>
      </c>
      <c r="N19" s="86">
        <f>N21+N26+N29+N36+N40</f>
        <v>85083049.386689469</v>
      </c>
      <c r="O19" s="87" t="s">
        <v>38</v>
      </c>
      <c r="P19" s="86">
        <f t="shared" ref="P19:Y19" si="0">P21+P26+P29+P36+P40</f>
        <v>11826000</v>
      </c>
      <c r="Q19" s="86">
        <f t="shared" si="0"/>
        <v>375000</v>
      </c>
      <c r="R19" s="86">
        <f t="shared" si="0"/>
        <v>0</v>
      </c>
      <c r="S19" s="86">
        <f t="shared" si="0"/>
        <v>0</v>
      </c>
      <c r="T19" s="86">
        <f t="shared" si="0"/>
        <v>0</v>
      </c>
      <c r="U19" s="87" t="s">
        <v>38</v>
      </c>
      <c r="V19" s="87" t="s">
        <v>38</v>
      </c>
      <c r="W19" s="86">
        <f>W21+W26+W29+W36+W40</f>
        <v>6588065.2699999996</v>
      </c>
      <c r="X19" s="86">
        <f>X21+X26+X29+X36+X40</f>
        <v>2489043.5099999998</v>
      </c>
      <c r="Y19" s="86">
        <f t="shared" si="0"/>
        <v>4099021.76</v>
      </c>
      <c r="Z19" s="87" t="s">
        <v>38</v>
      </c>
    </row>
    <row r="20" spans="1:26" s="27" customFormat="1">
      <c r="A20" s="302" t="s">
        <v>93</v>
      </c>
      <c r="B20" s="280"/>
      <c r="C20" s="280"/>
      <c r="D20" s="280"/>
      <c r="E20" s="280"/>
      <c r="F20" s="280"/>
      <c r="G20" s="280"/>
      <c r="H20" s="280"/>
      <c r="I20" s="28" t="s">
        <v>38</v>
      </c>
      <c r="J20" s="29" t="s">
        <v>38</v>
      </c>
      <c r="K20" s="29" t="s">
        <v>38</v>
      </c>
      <c r="L20" s="29" t="s">
        <v>38</v>
      </c>
      <c r="M20" s="32" t="s">
        <v>38</v>
      </c>
      <c r="N20" s="32" t="s">
        <v>38</v>
      </c>
      <c r="O20" s="32" t="s">
        <v>38</v>
      </c>
      <c r="P20" s="32" t="s">
        <v>38</v>
      </c>
      <c r="Q20" s="32" t="s">
        <v>38</v>
      </c>
      <c r="R20" s="32" t="s">
        <v>38</v>
      </c>
      <c r="S20" s="32" t="s">
        <v>38</v>
      </c>
      <c r="T20" s="32" t="s">
        <v>38</v>
      </c>
      <c r="U20" s="32" t="s">
        <v>38</v>
      </c>
      <c r="V20" s="32" t="s">
        <v>38</v>
      </c>
      <c r="W20" s="32" t="s">
        <v>38</v>
      </c>
      <c r="X20" s="32" t="s">
        <v>38</v>
      </c>
      <c r="Y20" s="32" t="s">
        <v>38</v>
      </c>
      <c r="Z20" s="32" t="s">
        <v>38</v>
      </c>
    </row>
    <row r="21" spans="1:26" s="42" customFormat="1">
      <c r="A21" s="279" t="s">
        <v>108</v>
      </c>
      <c r="B21" s="303"/>
      <c r="C21" s="303"/>
      <c r="D21" s="303"/>
      <c r="E21" s="303"/>
      <c r="F21" s="303"/>
      <c r="G21" s="303"/>
      <c r="H21" s="303"/>
      <c r="I21" s="39" t="s">
        <v>94</v>
      </c>
      <c r="J21" s="40" t="s">
        <v>38</v>
      </c>
      <c r="K21" s="40"/>
      <c r="L21" s="40"/>
      <c r="M21" s="41">
        <f>M22+M25</f>
        <v>67784209.390000001</v>
      </c>
      <c r="N21" s="41">
        <f t="shared" ref="N21:X21" si="1">N22+N25</f>
        <v>66010209.390000001</v>
      </c>
      <c r="O21" s="41" t="s">
        <v>38</v>
      </c>
      <c r="P21" s="41">
        <f>P22+P25</f>
        <v>0</v>
      </c>
      <c r="Q21" s="41">
        <f t="shared" si="1"/>
        <v>0</v>
      </c>
      <c r="R21" s="41">
        <f t="shared" si="1"/>
        <v>0</v>
      </c>
      <c r="S21" s="41">
        <f t="shared" si="1"/>
        <v>0</v>
      </c>
      <c r="T21" s="41">
        <f t="shared" si="1"/>
        <v>0</v>
      </c>
      <c r="U21" s="41" t="s">
        <v>38</v>
      </c>
      <c r="V21" s="41" t="s">
        <v>38</v>
      </c>
      <c r="W21" s="41">
        <f>W22+W25</f>
        <v>1774000</v>
      </c>
      <c r="X21" s="41">
        <f t="shared" si="1"/>
        <v>0</v>
      </c>
      <c r="Y21" s="41">
        <f>Y22+Y25</f>
        <v>1774000</v>
      </c>
      <c r="Z21" s="41" t="s">
        <v>38</v>
      </c>
    </row>
    <row r="22" spans="1:26" s="27" customFormat="1" ht="23.45" customHeight="1">
      <c r="A22" s="302" t="s">
        <v>295</v>
      </c>
      <c r="B22" s="280"/>
      <c r="C22" s="280"/>
      <c r="D22" s="280"/>
      <c r="E22" s="280"/>
      <c r="F22" s="280"/>
      <c r="G22" s="280"/>
      <c r="H22" s="280"/>
      <c r="I22" s="28" t="s">
        <v>95</v>
      </c>
      <c r="J22" s="29" t="s">
        <v>38</v>
      </c>
      <c r="K22" s="29"/>
      <c r="L22" s="29"/>
      <c r="M22" s="32">
        <f>SUM(M23:M24)</f>
        <v>67610889.390000001</v>
      </c>
      <c r="N22" s="32">
        <f>SUM(N23:N24)</f>
        <v>66010209.390000001</v>
      </c>
      <c r="O22" s="36" t="s">
        <v>38</v>
      </c>
      <c r="P22" s="32">
        <f>SUM(P23:P25)</f>
        <v>0</v>
      </c>
      <c r="Q22" s="32">
        <f>SUM(Q23:Q25)</f>
        <v>0</v>
      </c>
      <c r="R22" s="32">
        <f>SUM(R23:R25)</f>
        <v>0</v>
      </c>
      <c r="S22" s="32">
        <f>SUM(S23:S25)</f>
        <v>0</v>
      </c>
      <c r="T22" s="32">
        <f>SUM(T23:T25)</f>
        <v>0</v>
      </c>
      <c r="U22" s="36" t="s">
        <v>38</v>
      </c>
      <c r="V22" s="36" t="s">
        <v>38</v>
      </c>
      <c r="W22" s="32">
        <f>SUM(W23:W24)</f>
        <v>1600680</v>
      </c>
      <c r="X22" s="32">
        <f>SUM(X23:X25)</f>
        <v>0</v>
      </c>
      <c r="Y22" s="32">
        <f>SUM(Y23:Y24)</f>
        <v>1600680</v>
      </c>
      <c r="Z22" s="32" t="s">
        <v>38</v>
      </c>
    </row>
    <row r="23" spans="1:26" s="27" customFormat="1" ht="13.9" customHeight="1">
      <c r="A23" s="302" t="s">
        <v>296</v>
      </c>
      <c r="B23" s="280"/>
      <c r="C23" s="280"/>
      <c r="D23" s="280"/>
      <c r="E23" s="280"/>
      <c r="F23" s="280"/>
      <c r="G23" s="280"/>
      <c r="H23" s="280"/>
      <c r="I23" s="28" t="s">
        <v>38</v>
      </c>
      <c r="J23" s="29">
        <v>111</v>
      </c>
      <c r="K23" s="29"/>
      <c r="L23" s="29"/>
      <c r="M23" s="32">
        <f>N23+P23+Q23+R23+S23+T23+W23</f>
        <v>51911400</v>
      </c>
      <c r="N23" s="32">
        <f>'210.4'!I31</f>
        <v>50682000</v>
      </c>
      <c r="O23" s="36" t="s">
        <v>38</v>
      </c>
      <c r="P23" s="32"/>
      <c r="Q23" s="32"/>
      <c r="R23" s="32"/>
      <c r="S23" s="32"/>
      <c r="T23" s="32"/>
      <c r="U23" s="36" t="s">
        <v>38</v>
      </c>
      <c r="V23" s="36" t="s">
        <v>38</v>
      </c>
      <c r="W23" s="32">
        <f>SUM(X23:Z23)</f>
        <v>1229400</v>
      </c>
      <c r="X23" s="32"/>
      <c r="Y23" s="32">
        <v>1229400</v>
      </c>
      <c r="Z23" s="32" t="s">
        <v>38</v>
      </c>
    </row>
    <row r="24" spans="1:26" s="27" customFormat="1" ht="15" customHeight="1">
      <c r="A24" s="302" t="s">
        <v>297</v>
      </c>
      <c r="B24" s="280"/>
      <c r="C24" s="280"/>
      <c r="D24" s="280"/>
      <c r="E24" s="280"/>
      <c r="F24" s="280"/>
      <c r="G24" s="280"/>
      <c r="H24" s="280"/>
      <c r="I24" s="28" t="s">
        <v>38</v>
      </c>
      <c r="J24" s="29">
        <v>119</v>
      </c>
      <c r="K24" s="29"/>
      <c r="L24" s="29"/>
      <c r="M24" s="32">
        <f>N24+P24+Q24+R24+S24+T24+W24</f>
        <v>15699489.390000001</v>
      </c>
      <c r="N24" s="32">
        <f>'210.4'!G72</f>
        <v>15328209.390000001</v>
      </c>
      <c r="O24" s="36" t="s">
        <v>38</v>
      </c>
      <c r="P24" s="32"/>
      <c r="Q24" s="32"/>
      <c r="R24" s="32"/>
      <c r="S24" s="32"/>
      <c r="T24" s="32"/>
      <c r="U24" s="36" t="s">
        <v>38</v>
      </c>
      <c r="V24" s="36" t="s">
        <v>38</v>
      </c>
      <c r="W24" s="32">
        <f>SUM(X24:Z24)</f>
        <v>371280</v>
      </c>
      <c r="X24" s="32"/>
      <c r="Y24" s="32">
        <v>371280</v>
      </c>
      <c r="Z24" s="32" t="s">
        <v>38</v>
      </c>
    </row>
    <row r="25" spans="1:26" s="27" customFormat="1" ht="13.9" customHeight="1">
      <c r="A25" s="302" t="s">
        <v>298</v>
      </c>
      <c r="B25" s="280"/>
      <c r="C25" s="280"/>
      <c r="D25" s="280"/>
      <c r="E25" s="280"/>
      <c r="F25" s="280"/>
      <c r="G25" s="280"/>
      <c r="H25" s="280"/>
      <c r="I25" s="28" t="s">
        <v>38</v>
      </c>
      <c r="J25" s="29">
        <v>112</v>
      </c>
      <c r="K25" s="29"/>
      <c r="L25" s="29"/>
      <c r="M25" s="32">
        <f>N25+P25+Q25+R25+S25+T25+W25</f>
        <v>173320</v>
      </c>
      <c r="N25" s="32">
        <f>'210.4'!K53</f>
        <v>0</v>
      </c>
      <c r="O25" s="36" t="s">
        <v>38</v>
      </c>
      <c r="P25" s="32"/>
      <c r="Q25" s="32"/>
      <c r="R25" s="32"/>
      <c r="S25" s="32"/>
      <c r="T25" s="32"/>
      <c r="U25" s="36" t="s">
        <v>38</v>
      </c>
      <c r="V25" s="36" t="s">
        <v>38</v>
      </c>
      <c r="W25" s="32">
        <f>SUM(X25:Z25)</f>
        <v>173320</v>
      </c>
      <c r="X25" s="32"/>
      <c r="Y25" s="32">
        <v>173320</v>
      </c>
      <c r="Z25" s="32" t="s">
        <v>38</v>
      </c>
    </row>
    <row r="26" spans="1:26" s="42" customFormat="1">
      <c r="A26" s="306" t="s">
        <v>96</v>
      </c>
      <c r="B26" s="307"/>
      <c r="C26" s="307"/>
      <c r="D26" s="307"/>
      <c r="E26" s="307"/>
      <c r="F26" s="307"/>
      <c r="G26" s="307"/>
      <c r="H26" s="307"/>
      <c r="I26" s="39" t="s">
        <v>97</v>
      </c>
      <c r="J26" s="40" t="s">
        <v>38</v>
      </c>
      <c r="K26" s="40"/>
      <c r="L26" s="40"/>
      <c r="M26" s="41">
        <f>M28</f>
        <v>198000</v>
      </c>
      <c r="N26" s="41">
        <f>N28</f>
        <v>198000</v>
      </c>
      <c r="O26" s="36" t="s">
        <v>38</v>
      </c>
      <c r="P26" s="41">
        <f>P28</f>
        <v>0</v>
      </c>
      <c r="Q26" s="41">
        <f>Q28</f>
        <v>0</v>
      </c>
      <c r="R26" s="41">
        <f>R28</f>
        <v>0</v>
      </c>
      <c r="S26" s="41">
        <f>S28</f>
        <v>0</v>
      </c>
      <c r="T26" s="41">
        <f>T28</f>
        <v>0</v>
      </c>
      <c r="U26" s="36" t="s">
        <v>38</v>
      </c>
      <c r="V26" s="36" t="s">
        <v>38</v>
      </c>
      <c r="W26" s="41">
        <f>W28</f>
        <v>0</v>
      </c>
      <c r="X26" s="41">
        <f>X28</f>
        <v>0</v>
      </c>
      <c r="Y26" s="41">
        <f>Y28</f>
        <v>0</v>
      </c>
      <c r="Z26" s="41" t="s">
        <v>38</v>
      </c>
    </row>
    <row r="27" spans="1:26" s="27" customFormat="1">
      <c r="A27" s="304" t="s">
        <v>98</v>
      </c>
      <c r="B27" s="305"/>
      <c r="C27" s="305"/>
      <c r="D27" s="305"/>
      <c r="E27" s="305"/>
      <c r="F27" s="305"/>
      <c r="G27" s="305"/>
      <c r="H27" s="305"/>
      <c r="I27" s="28" t="s">
        <v>38</v>
      </c>
      <c r="J27" s="29" t="s">
        <v>38</v>
      </c>
      <c r="K27" s="29"/>
      <c r="L27" s="29"/>
      <c r="M27" s="32" t="s">
        <v>38</v>
      </c>
      <c r="N27" s="32" t="s">
        <v>38</v>
      </c>
      <c r="O27" s="36" t="s">
        <v>38</v>
      </c>
      <c r="P27" s="32" t="s">
        <v>38</v>
      </c>
      <c r="Q27" s="32" t="s">
        <v>38</v>
      </c>
      <c r="R27" s="32" t="s">
        <v>38</v>
      </c>
      <c r="S27" s="32" t="s">
        <v>38</v>
      </c>
      <c r="T27" s="32" t="s">
        <v>38</v>
      </c>
      <c r="U27" s="36" t="s">
        <v>38</v>
      </c>
      <c r="V27" s="36" t="s">
        <v>38</v>
      </c>
      <c r="W27" s="32" t="s">
        <v>38</v>
      </c>
      <c r="X27" s="32" t="s">
        <v>38</v>
      </c>
      <c r="Y27" s="32" t="s">
        <v>38</v>
      </c>
      <c r="Z27" s="32" t="s">
        <v>38</v>
      </c>
    </row>
    <row r="28" spans="1:26" s="27" customFormat="1">
      <c r="A28" s="304" t="s">
        <v>300</v>
      </c>
      <c r="B28" s="305"/>
      <c r="C28" s="305"/>
      <c r="D28" s="305"/>
      <c r="E28" s="305"/>
      <c r="F28" s="305"/>
      <c r="G28" s="305"/>
      <c r="H28" s="305"/>
      <c r="I28" s="28" t="s">
        <v>38</v>
      </c>
      <c r="J28" s="29">
        <v>321</v>
      </c>
      <c r="K28" s="29"/>
      <c r="L28" s="29"/>
      <c r="M28" s="32">
        <f>N28+P28+Q28+R28+S28+T28+W28</f>
        <v>198000</v>
      </c>
      <c r="N28" s="32">
        <f>'262'!F10</f>
        <v>198000</v>
      </c>
      <c r="O28" s="36" t="s">
        <v>38</v>
      </c>
      <c r="P28" s="32"/>
      <c r="Q28" s="32"/>
      <c r="R28" s="32"/>
      <c r="S28" s="32"/>
      <c r="T28" s="32"/>
      <c r="U28" s="36" t="s">
        <v>38</v>
      </c>
      <c r="V28" s="36" t="s">
        <v>38</v>
      </c>
      <c r="W28" s="32">
        <f>SUM(X28:Y28)</f>
        <v>0</v>
      </c>
      <c r="X28" s="32"/>
      <c r="Y28" s="32"/>
      <c r="Z28" s="32" t="s">
        <v>38</v>
      </c>
    </row>
    <row r="29" spans="1:26" s="42" customFormat="1">
      <c r="A29" s="306" t="s">
        <v>99</v>
      </c>
      <c r="B29" s="307"/>
      <c r="C29" s="307"/>
      <c r="D29" s="307"/>
      <c r="E29" s="307"/>
      <c r="F29" s="307"/>
      <c r="G29" s="307"/>
      <c r="H29" s="307"/>
      <c r="I29" s="39" t="s">
        <v>100</v>
      </c>
      <c r="J29" s="40" t="s">
        <v>38</v>
      </c>
      <c r="K29" s="40">
        <f t="shared" ref="K29:T29" si="2">SUM(K31:K33)</f>
        <v>0</v>
      </c>
      <c r="L29" s="40">
        <f t="shared" si="2"/>
        <v>0</v>
      </c>
      <c r="M29" s="41">
        <f t="shared" si="2"/>
        <v>1851899.997</v>
      </c>
      <c r="N29" s="41">
        <f t="shared" si="2"/>
        <v>1499099.997</v>
      </c>
      <c r="O29" s="36" t="s">
        <v>38</v>
      </c>
      <c r="P29" s="41">
        <f t="shared" si="2"/>
        <v>0</v>
      </c>
      <c r="Q29" s="41">
        <f t="shared" si="2"/>
        <v>0</v>
      </c>
      <c r="R29" s="41">
        <f t="shared" si="2"/>
        <v>0</v>
      </c>
      <c r="S29" s="41">
        <f t="shared" si="2"/>
        <v>0</v>
      </c>
      <c r="T29" s="41">
        <f t="shared" si="2"/>
        <v>0</v>
      </c>
      <c r="U29" s="36" t="s">
        <v>38</v>
      </c>
      <c r="V29" s="36" t="s">
        <v>38</v>
      </c>
      <c r="W29" s="41">
        <f>SUM(W31:W33)</f>
        <v>352800</v>
      </c>
      <c r="X29" s="41">
        <f>SUM(X31:X33)</f>
        <v>297600</v>
      </c>
      <c r="Y29" s="41">
        <f>SUM(Y31:Y33)</f>
        <v>55200</v>
      </c>
      <c r="Z29" s="41" t="s">
        <v>38</v>
      </c>
    </row>
    <row r="30" spans="1:26" s="27" customFormat="1">
      <c r="A30" s="304" t="s">
        <v>98</v>
      </c>
      <c r="B30" s="305"/>
      <c r="C30" s="305"/>
      <c r="D30" s="305"/>
      <c r="E30" s="305"/>
      <c r="F30" s="305"/>
      <c r="G30" s="305"/>
      <c r="H30" s="305"/>
      <c r="I30" s="28" t="s">
        <v>38</v>
      </c>
      <c r="J30" s="29" t="s">
        <v>38</v>
      </c>
      <c r="K30" s="29"/>
      <c r="L30" s="29"/>
      <c r="M30" s="32" t="s">
        <v>38</v>
      </c>
      <c r="N30" s="32" t="s">
        <v>38</v>
      </c>
      <c r="O30" s="36" t="s">
        <v>38</v>
      </c>
      <c r="P30" s="32" t="s">
        <v>38</v>
      </c>
      <c r="Q30" s="32" t="s">
        <v>38</v>
      </c>
      <c r="R30" s="32" t="s">
        <v>38</v>
      </c>
      <c r="S30" s="32" t="s">
        <v>38</v>
      </c>
      <c r="T30" s="32" t="s">
        <v>38</v>
      </c>
      <c r="U30" s="36" t="s">
        <v>38</v>
      </c>
      <c r="V30" s="36" t="s">
        <v>38</v>
      </c>
      <c r="W30" s="32" t="s">
        <v>38</v>
      </c>
      <c r="X30" s="32" t="s">
        <v>38</v>
      </c>
      <c r="Y30" s="32" t="s">
        <v>38</v>
      </c>
      <c r="Z30" s="32" t="s">
        <v>38</v>
      </c>
    </row>
    <row r="31" spans="1:26" s="27" customFormat="1" ht="24.6" customHeight="1">
      <c r="A31" s="304" t="s">
        <v>355</v>
      </c>
      <c r="B31" s="305"/>
      <c r="C31" s="305"/>
      <c r="D31" s="305"/>
      <c r="E31" s="305"/>
      <c r="F31" s="305"/>
      <c r="G31" s="305"/>
      <c r="H31" s="305"/>
      <c r="I31" s="28" t="s">
        <v>38</v>
      </c>
      <c r="J31" s="29">
        <v>851</v>
      </c>
      <c r="K31" s="29"/>
      <c r="L31" s="29"/>
      <c r="M31" s="32">
        <f>N31+P31+Q31+R31+S31+T31+W31</f>
        <v>1353518.997</v>
      </c>
      <c r="N31" s="32">
        <f>'290.4'!E12</f>
        <v>1288518.997</v>
      </c>
      <c r="O31" s="36" t="s">
        <v>38</v>
      </c>
      <c r="P31" s="32"/>
      <c r="Q31" s="32"/>
      <c r="R31" s="32"/>
      <c r="S31" s="32"/>
      <c r="T31" s="32"/>
      <c r="U31" s="36" t="s">
        <v>38</v>
      </c>
      <c r="V31" s="36" t="s">
        <v>38</v>
      </c>
      <c r="W31" s="32">
        <f>SUM(X31:Y31)</f>
        <v>65000</v>
      </c>
      <c r="X31" s="32">
        <v>50000</v>
      </c>
      <c r="Y31" s="32">
        <v>15000</v>
      </c>
      <c r="Z31" s="32" t="s">
        <v>38</v>
      </c>
    </row>
    <row r="32" spans="1:26" s="27" customFormat="1">
      <c r="A32" s="304" t="s">
        <v>356</v>
      </c>
      <c r="B32" s="305"/>
      <c r="C32" s="305"/>
      <c r="D32" s="305"/>
      <c r="E32" s="305"/>
      <c r="F32" s="305"/>
      <c r="G32" s="305"/>
      <c r="H32" s="305"/>
      <c r="I32" s="28" t="s">
        <v>38</v>
      </c>
      <c r="J32" s="29">
        <v>852</v>
      </c>
      <c r="K32" s="29"/>
      <c r="L32" s="29"/>
      <c r="M32" s="32">
        <f>N32+P32+Q32+R32+S32+T32+W32</f>
        <v>398381</v>
      </c>
      <c r="N32" s="32">
        <f>'290.4'!H23</f>
        <v>210581</v>
      </c>
      <c r="O32" s="36" t="s">
        <v>38</v>
      </c>
      <c r="P32" s="32"/>
      <c r="Q32" s="32"/>
      <c r="R32" s="32"/>
      <c r="S32" s="32"/>
      <c r="T32" s="32"/>
      <c r="U32" s="36" t="s">
        <v>38</v>
      </c>
      <c r="V32" s="36" t="s">
        <v>38</v>
      </c>
      <c r="W32" s="32">
        <f>SUM(X32:Y32)</f>
        <v>187800</v>
      </c>
      <c r="X32" s="109">
        <v>167600</v>
      </c>
      <c r="Y32" s="109">
        <f>35200-15000</f>
        <v>20200</v>
      </c>
      <c r="Z32" s="32" t="s">
        <v>38</v>
      </c>
    </row>
    <row r="33" spans="1:26" s="27" customFormat="1">
      <c r="A33" s="304" t="s">
        <v>357</v>
      </c>
      <c r="B33" s="305"/>
      <c r="C33" s="305"/>
      <c r="D33" s="305"/>
      <c r="E33" s="305"/>
      <c r="F33" s="305"/>
      <c r="G33" s="305"/>
      <c r="H33" s="305"/>
      <c r="I33" s="28" t="s">
        <v>38</v>
      </c>
      <c r="J33" s="29">
        <v>853</v>
      </c>
      <c r="K33" s="29"/>
      <c r="L33" s="29"/>
      <c r="M33" s="32">
        <f>N33+P33+Q33+R33+S33+T33+W33</f>
        <v>100000</v>
      </c>
      <c r="N33" s="32">
        <f>'290.4'!E45</f>
        <v>0</v>
      </c>
      <c r="O33" s="36" t="s">
        <v>38</v>
      </c>
      <c r="P33" s="32"/>
      <c r="Q33" s="32"/>
      <c r="R33" s="32"/>
      <c r="S33" s="32"/>
      <c r="T33" s="32"/>
      <c r="U33" s="36" t="s">
        <v>38</v>
      </c>
      <c r="V33" s="36" t="s">
        <v>38</v>
      </c>
      <c r="W33" s="32">
        <f>SUM(X33:Y33)</f>
        <v>100000</v>
      </c>
      <c r="X33" s="109">
        <f>15000+65000</f>
        <v>80000</v>
      </c>
      <c r="Y33" s="109">
        <f>5000+15000</f>
        <v>20000</v>
      </c>
      <c r="Z33" s="32" t="s">
        <v>38</v>
      </c>
    </row>
    <row r="34" spans="1:26" s="42" customFormat="1">
      <c r="A34" s="306" t="s">
        <v>101</v>
      </c>
      <c r="B34" s="307"/>
      <c r="C34" s="307"/>
      <c r="D34" s="307"/>
      <c r="E34" s="307"/>
      <c r="F34" s="307"/>
      <c r="G34" s="307"/>
      <c r="H34" s="307"/>
      <c r="I34" s="39" t="s">
        <v>102</v>
      </c>
      <c r="J34" s="40" t="s">
        <v>38</v>
      </c>
      <c r="K34" s="40" t="s">
        <v>38</v>
      </c>
      <c r="L34" s="40" t="s">
        <v>38</v>
      </c>
      <c r="M34" s="41" t="s">
        <v>38</v>
      </c>
      <c r="N34" s="41" t="s">
        <v>38</v>
      </c>
      <c r="O34" s="36" t="s">
        <v>38</v>
      </c>
      <c r="P34" s="41" t="s">
        <v>38</v>
      </c>
      <c r="Q34" s="41" t="s">
        <v>38</v>
      </c>
      <c r="R34" s="41" t="s">
        <v>38</v>
      </c>
      <c r="S34" s="41" t="s">
        <v>38</v>
      </c>
      <c r="T34" s="41" t="s">
        <v>38</v>
      </c>
      <c r="U34" s="36" t="s">
        <v>38</v>
      </c>
      <c r="V34" s="36" t="s">
        <v>38</v>
      </c>
      <c r="W34" s="32" t="s">
        <v>38</v>
      </c>
      <c r="X34" s="41" t="s">
        <v>38</v>
      </c>
      <c r="Y34" s="41" t="s">
        <v>38</v>
      </c>
      <c r="Z34" s="41" t="s">
        <v>38</v>
      </c>
    </row>
    <row r="35" spans="1:26" s="27" customFormat="1">
      <c r="A35" s="304" t="s">
        <v>104</v>
      </c>
      <c r="B35" s="305"/>
      <c r="C35" s="305"/>
      <c r="D35" s="305"/>
      <c r="E35" s="305"/>
      <c r="F35" s="305"/>
      <c r="G35" s="305"/>
      <c r="H35" s="305"/>
      <c r="I35" s="28" t="s">
        <v>38</v>
      </c>
      <c r="J35" s="29" t="s">
        <v>38</v>
      </c>
      <c r="K35" s="29" t="s">
        <v>38</v>
      </c>
      <c r="L35" s="29" t="s">
        <v>38</v>
      </c>
      <c r="M35" s="32" t="s">
        <v>38</v>
      </c>
      <c r="N35" s="32" t="s">
        <v>38</v>
      </c>
      <c r="O35" s="36" t="s">
        <v>38</v>
      </c>
      <c r="P35" s="32" t="s">
        <v>38</v>
      </c>
      <c r="Q35" s="32" t="s">
        <v>38</v>
      </c>
      <c r="R35" s="32" t="s">
        <v>38</v>
      </c>
      <c r="S35" s="32" t="s">
        <v>38</v>
      </c>
      <c r="T35" s="32" t="s">
        <v>38</v>
      </c>
      <c r="U35" s="36" t="s">
        <v>38</v>
      </c>
      <c r="V35" s="36" t="s">
        <v>38</v>
      </c>
      <c r="W35" s="32" t="s">
        <v>38</v>
      </c>
      <c r="X35" s="32" t="s">
        <v>38</v>
      </c>
      <c r="Y35" s="32" t="s">
        <v>38</v>
      </c>
      <c r="Z35" s="32" t="s">
        <v>38</v>
      </c>
    </row>
    <row r="36" spans="1:26" s="42" customFormat="1" ht="28.15" customHeight="1">
      <c r="A36" s="306" t="s">
        <v>103</v>
      </c>
      <c r="B36" s="307"/>
      <c r="C36" s="307"/>
      <c r="D36" s="307"/>
      <c r="E36" s="307"/>
      <c r="F36" s="307"/>
      <c r="G36" s="307"/>
      <c r="H36" s="307"/>
      <c r="I36" s="39" t="s">
        <v>105</v>
      </c>
      <c r="J36" s="40" t="s">
        <v>38</v>
      </c>
      <c r="K36" s="40"/>
      <c r="L36" s="40"/>
      <c r="M36" s="41">
        <f>M39+M38</f>
        <v>13050432</v>
      </c>
      <c r="N36" s="41">
        <f>N39</f>
        <v>867386</v>
      </c>
      <c r="O36" s="36" t="s">
        <v>38</v>
      </c>
      <c r="P36" s="41">
        <v>11826000</v>
      </c>
      <c r="Q36" s="41">
        <f>Q39</f>
        <v>0</v>
      </c>
      <c r="R36" s="41">
        <f>R39</f>
        <v>0</v>
      </c>
      <c r="S36" s="41">
        <f>S39</f>
        <v>0</v>
      </c>
      <c r="T36" s="41">
        <f>T39</f>
        <v>0</v>
      </c>
      <c r="U36" s="36" t="s">
        <v>38</v>
      </c>
      <c r="V36" s="36" t="s">
        <v>38</v>
      </c>
      <c r="W36" s="32">
        <f>W39</f>
        <v>357046</v>
      </c>
      <c r="X36" s="41">
        <f>X39</f>
        <v>0</v>
      </c>
      <c r="Y36" s="41">
        <f>Y39</f>
        <v>357046</v>
      </c>
      <c r="Z36" s="41" t="s">
        <v>38</v>
      </c>
    </row>
    <row r="37" spans="1:26" s="27" customFormat="1">
      <c r="A37" s="304" t="s">
        <v>104</v>
      </c>
      <c r="B37" s="305"/>
      <c r="C37" s="305"/>
      <c r="D37" s="305"/>
      <c r="E37" s="305"/>
      <c r="F37" s="305"/>
      <c r="G37" s="305"/>
      <c r="H37" s="305"/>
      <c r="I37" s="28" t="s">
        <v>38</v>
      </c>
      <c r="J37" s="29" t="s">
        <v>38</v>
      </c>
      <c r="K37" s="29"/>
      <c r="L37" s="29"/>
      <c r="M37" s="32" t="s">
        <v>38</v>
      </c>
      <c r="N37" s="32" t="s">
        <v>38</v>
      </c>
      <c r="O37" s="36" t="s">
        <v>38</v>
      </c>
      <c r="P37" s="32" t="s">
        <v>38</v>
      </c>
      <c r="Q37" s="32" t="s">
        <v>38</v>
      </c>
      <c r="R37" s="32" t="s">
        <v>38</v>
      </c>
      <c r="S37" s="32" t="s">
        <v>38</v>
      </c>
      <c r="T37" s="32" t="s">
        <v>38</v>
      </c>
      <c r="U37" s="36" t="s">
        <v>38</v>
      </c>
      <c r="V37" s="36" t="s">
        <v>38</v>
      </c>
      <c r="W37" s="32" t="s">
        <v>38</v>
      </c>
      <c r="X37" s="32" t="s">
        <v>38</v>
      </c>
      <c r="Y37" s="32" t="s">
        <v>38</v>
      </c>
      <c r="Z37" s="32" t="s">
        <v>38</v>
      </c>
    </row>
    <row r="38" spans="1:26" s="27" customFormat="1">
      <c r="A38" s="304" t="s">
        <v>420</v>
      </c>
      <c r="B38" s="305"/>
      <c r="C38" s="305"/>
      <c r="D38" s="305"/>
      <c r="E38" s="305"/>
      <c r="F38" s="305"/>
      <c r="G38" s="305"/>
      <c r="H38" s="310"/>
      <c r="I38" s="28"/>
      <c r="J38" s="29">
        <v>340</v>
      </c>
      <c r="K38" s="29"/>
      <c r="L38" s="29"/>
      <c r="M38" s="32">
        <f>N38+P38+Q38+R38+S38+T38+W38</f>
        <v>11826000</v>
      </c>
      <c r="N38" s="32"/>
      <c r="O38" s="36"/>
      <c r="P38" s="32">
        <v>11826000</v>
      </c>
      <c r="Q38" s="32"/>
      <c r="R38" s="32"/>
      <c r="S38" s="32"/>
      <c r="T38" s="32"/>
      <c r="U38" s="36"/>
      <c r="V38" s="36"/>
      <c r="W38" s="32">
        <f>SUM(X38:Y38)</f>
        <v>0</v>
      </c>
      <c r="X38" s="32"/>
      <c r="Y38" s="32"/>
      <c r="Z38" s="32"/>
    </row>
    <row r="39" spans="1:26" s="27" customFormat="1">
      <c r="A39" s="304" t="s">
        <v>360</v>
      </c>
      <c r="B39" s="305"/>
      <c r="C39" s="305"/>
      <c r="D39" s="305"/>
      <c r="E39" s="305"/>
      <c r="F39" s="305"/>
      <c r="G39" s="305"/>
      <c r="H39" s="305"/>
      <c r="I39" s="28" t="s">
        <v>38</v>
      </c>
      <c r="J39" s="29">
        <v>360</v>
      </c>
      <c r="K39" s="29"/>
      <c r="L39" s="29"/>
      <c r="M39" s="32">
        <f>N39+P39+Q39+R39+S39+T39+W39</f>
        <v>1224432</v>
      </c>
      <c r="N39" s="32">
        <f>'290.4практика'!E11</f>
        <v>867386</v>
      </c>
      <c r="O39" s="36" t="s">
        <v>38</v>
      </c>
      <c r="P39" s="109"/>
      <c r="Q39" s="32"/>
      <c r="R39" s="32"/>
      <c r="S39" s="32"/>
      <c r="T39" s="32"/>
      <c r="U39" s="36" t="s">
        <v>38</v>
      </c>
      <c r="V39" s="36" t="s">
        <v>38</v>
      </c>
      <c r="W39" s="32">
        <f>SUM(X39:Y39)</f>
        <v>357046</v>
      </c>
      <c r="X39" s="32"/>
      <c r="Y39" s="32">
        <f>50000+307046</f>
        <v>357046</v>
      </c>
      <c r="Z39" s="32" t="s">
        <v>38</v>
      </c>
    </row>
    <row r="40" spans="1:26" s="42" customFormat="1" ht="19.149999999999999" customHeight="1">
      <c r="A40" s="306" t="s">
        <v>106</v>
      </c>
      <c r="B40" s="307"/>
      <c r="C40" s="307"/>
      <c r="D40" s="307"/>
      <c r="E40" s="307"/>
      <c r="F40" s="307"/>
      <c r="G40" s="307"/>
      <c r="H40" s="307"/>
      <c r="I40" s="39" t="s">
        <v>107</v>
      </c>
      <c r="J40" s="40" t="s">
        <v>38</v>
      </c>
      <c r="K40" s="40"/>
      <c r="L40" s="40"/>
      <c r="M40" s="41">
        <f>M42</f>
        <v>20987573.269689482</v>
      </c>
      <c r="N40" s="41">
        <f>N42</f>
        <v>16508353.99968948</v>
      </c>
      <c r="O40" s="36" t="s">
        <v>38</v>
      </c>
      <c r="P40" s="41">
        <f>P42</f>
        <v>0</v>
      </c>
      <c r="Q40" s="41">
        <f>Q42</f>
        <v>375000</v>
      </c>
      <c r="R40" s="41">
        <f>R42</f>
        <v>0</v>
      </c>
      <c r="S40" s="41">
        <f>S42</f>
        <v>0</v>
      </c>
      <c r="T40" s="41">
        <f>T42</f>
        <v>0</v>
      </c>
      <c r="U40" s="36" t="s">
        <v>38</v>
      </c>
      <c r="V40" s="36" t="s">
        <v>38</v>
      </c>
      <c r="W40" s="32">
        <f>W42</f>
        <v>4104219.2699999996</v>
      </c>
      <c r="X40" s="41">
        <f>X42</f>
        <v>2191443.5099999998</v>
      </c>
      <c r="Y40" s="41">
        <f>Y42</f>
        <v>1912775.76</v>
      </c>
      <c r="Z40" s="41" t="s">
        <v>38</v>
      </c>
    </row>
    <row r="41" spans="1:26" s="27" customFormat="1">
      <c r="A41" s="304" t="s">
        <v>104</v>
      </c>
      <c r="B41" s="305"/>
      <c r="C41" s="305"/>
      <c r="D41" s="305"/>
      <c r="E41" s="305"/>
      <c r="F41" s="305"/>
      <c r="G41" s="305"/>
      <c r="H41" s="305"/>
      <c r="I41" s="28" t="s">
        <v>38</v>
      </c>
      <c r="J41" s="29" t="s">
        <v>38</v>
      </c>
      <c r="K41" s="29"/>
      <c r="L41" s="29"/>
      <c r="M41" s="32" t="s">
        <v>38</v>
      </c>
      <c r="N41" s="32" t="s">
        <v>38</v>
      </c>
      <c r="O41" s="36" t="s">
        <v>38</v>
      </c>
      <c r="P41" s="32" t="s">
        <v>38</v>
      </c>
      <c r="Q41" s="32" t="s">
        <v>38</v>
      </c>
      <c r="R41" s="32" t="s">
        <v>38</v>
      </c>
      <c r="S41" s="32" t="s">
        <v>38</v>
      </c>
      <c r="T41" s="32" t="s">
        <v>38</v>
      </c>
      <c r="U41" s="36" t="s">
        <v>38</v>
      </c>
      <c r="V41" s="36" t="s">
        <v>38</v>
      </c>
      <c r="W41" s="32" t="s">
        <v>38</v>
      </c>
      <c r="X41" s="32" t="s">
        <v>38</v>
      </c>
      <c r="Y41" s="32" t="s">
        <v>38</v>
      </c>
      <c r="Z41" s="32" t="s">
        <v>38</v>
      </c>
    </row>
    <row r="42" spans="1:26" s="27" customFormat="1" ht="25.9" customHeight="1">
      <c r="A42" s="304" t="s">
        <v>363</v>
      </c>
      <c r="B42" s="305"/>
      <c r="C42" s="305"/>
      <c r="D42" s="305"/>
      <c r="E42" s="305"/>
      <c r="F42" s="305"/>
      <c r="G42" s="305"/>
      <c r="H42" s="305"/>
      <c r="I42" s="28" t="s">
        <v>38</v>
      </c>
      <c r="J42" s="29">
        <v>244</v>
      </c>
      <c r="K42" s="29"/>
      <c r="L42" s="29"/>
      <c r="M42" s="32">
        <f>N42+P42+Q42+R42+S42+T42+W42</f>
        <v>20987573.269689482</v>
      </c>
      <c r="N42" s="32">
        <f>'244.б'!H152</f>
        <v>16508353.99968948</v>
      </c>
      <c r="O42" s="36" t="s">
        <v>38</v>
      </c>
      <c r="P42" s="32"/>
      <c r="Q42" s="32">
        <v>375000</v>
      </c>
      <c r="R42" s="32"/>
      <c r="S42" s="32"/>
      <c r="T42" s="32"/>
      <c r="U42" s="36" t="s">
        <v>38</v>
      </c>
      <c r="V42" s="36" t="s">
        <v>38</v>
      </c>
      <c r="W42" s="32">
        <f>SUM(X42:Y42)</f>
        <v>4104219.2699999996</v>
      </c>
      <c r="X42" s="32">
        <f>2266543.51-75100</f>
        <v>2191443.5099999998</v>
      </c>
      <c r="Y42" s="32">
        <v>1912775.76</v>
      </c>
      <c r="Z42" s="32" t="s">
        <v>38</v>
      </c>
    </row>
    <row r="43" spans="1:26" s="42" customFormat="1" ht="13.15" customHeight="1">
      <c r="A43" s="282" t="s">
        <v>109</v>
      </c>
      <c r="B43" s="280"/>
      <c r="C43" s="280"/>
      <c r="D43" s="280"/>
      <c r="E43" s="280"/>
      <c r="F43" s="280"/>
      <c r="G43" s="280"/>
      <c r="H43" s="280"/>
      <c r="I43" s="88" t="s">
        <v>115</v>
      </c>
      <c r="J43" s="91" t="s">
        <v>38</v>
      </c>
      <c r="K43" s="89">
        <f t="shared" ref="K43:Y43" si="3">SUM(K44:K45)</f>
        <v>0</v>
      </c>
      <c r="L43" s="89">
        <f t="shared" si="3"/>
        <v>0</v>
      </c>
      <c r="M43" s="89">
        <f t="shared" si="3"/>
        <v>103872114.66</v>
      </c>
      <c r="N43" s="89">
        <f>SUM(N44:N45)</f>
        <v>85083049.390000001</v>
      </c>
      <c r="O43" s="87" t="s">
        <v>38</v>
      </c>
      <c r="P43" s="89">
        <f t="shared" si="3"/>
        <v>11826000</v>
      </c>
      <c r="Q43" s="89">
        <f t="shared" si="3"/>
        <v>375000</v>
      </c>
      <c r="R43" s="89">
        <f t="shared" si="3"/>
        <v>0</v>
      </c>
      <c r="S43" s="89">
        <f t="shared" si="3"/>
        <v>0</v>
      </c>
      <c r="T43" s="89">
        <f t="shared" si="3"/>
        <v>0</v>
      </c>
      <c r="U43" s="87" t="s">
        <v>38</v>
      </c>
      <c r="V43" s="87" t="s">
        <v>38</v>
      </c>
      <c r="W43" s="89">
        <f t="shared" si="3"/>
        <v>6588065.2699999996</v>
      </c>
      <c r="X43" s="89">
        <f t="shared" si="3"/>
        <v>2489043.5099999998</v>
      </c>
      <c r="Y43" s="89">
        <f t="shared" si="3"/>
        <v>4099021.76</v>
      </c>
      <c r="Z43" s="86" t="s">
        <v>38</v>
      </c>
    </row>
    <row r="44" spans="1:26" s="27" customFormat="1">
      <c r="A44" s="308" t="s">
        <v>110</v>
      </c>
      <c r="B44" s="309"/>
      <c r="C44" s="309"/>
      <c r="D44" s="309"/>
      <c r="E44" s="309"/>
      <c r="F44" s="309"/>
      <c r="G44" s="309"/>
      <c r="H44" s="309"/>
      <c r="I44" s="28" t="s">
        <v>116</v>
      </c>
      <c r="J44" s="90" t="s">
        <v>38</v>
      </c>
      <c r="K44" s="29"/>
      <c r="L44" s="29"/>
      <c r="M44" s="32">
        <v>0</v>
      </c>
      <c r="N44" s="32">
        <v>0</v>
      </c>
      <c r="O44" s="32" t="s">
        <v>38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 t="s">
        <v>38</v>
      </c>
      <c r="V44" s="32" t="s">
        <v>38</v>
      </c>
      <c r="W44" s="32">
        <v>0</v>
      </c>
      <c r="X44" s="32">
        <v>0</v>
      </c>
      <c r="Y44" s="32">
        <v>0</v>
      </c>
      <c r="Z44" s="32" t="s">
        <v>38</v>
      </c>
    </row>
    <row r="45" spans="1:26" s="27" customFormat="1">
      <c r="A45" s="308" t="s">
        <v>111</v>
      </c>
      <c r="B45" s="309"/>
      <c r="C45" s="309"/>
      <c r="D45" s="309"/>
      <c r="E45" s="309"/>
      <c r="F45" s="309"/>
      <c r="G45" s="309"/>
      <c r="H45" s="309"/>
      <c r="I45" s="28" t="s">
        <v>117</v>
      </c>
      <c r="J45" s="29">
        <v>510</v>
      </c>
      <c r="K45" s="29"/>
      <c r="L45" s="29"/>
      <c r="M45" s="32">
        <f>M10+M49</f>
        <v>103872114.66</v>
      </c>
      <c r="N45" s="32">
        <f>N10+N49</f>
        <v>85083049.390000001</v>
      </c>
      <c r="O45" s="32" t="s">
        <v>38</v>
      </c>
      <c r="P45" s="32">
        <f>P10+P49</f>
        <v>11826000</v>
      </c>
      <c r="Q45" s="32">
        <f>Q10+Q49</f>
        <v>375000</v>
      </c>
      <c r="R45" s="32">
        <f>R10+R49</f>
        <v>0</v>
      </c>
      <c r="S45" s="32">
        <f>S10+S49</f>
        <v>0</v>
      </c>
      <c r="T45" s="32">
        <f>T10+T49</f>
        <v>0</v>
      </c>
      <c r="U45" s="32" t="s">
        <v>38</v>
      </c>
      <c r="V45" s="32" t="s">
        <v>38</v>
      </c>
      <c r="W45" s="32">
        <f>W10+W49</f>
        <v>6588065.2699999996</v>
      </c>
      <c r="X45" s="32">
        <f>X10+X49</f>
        <v>2489043.5099999998</v>
      </c>
      <c r="Y45" s="32">
        <f>Y10+Y49</f>
        <v>4099021.76</v>
      </c>
      <c r="Z45" s="32" t="s">
        <v>38</v>
      </c>
    </row>
    <row r="46" spans="1:26" s="42" customFormat="1" ht="13.15" customHeight="1">
      <c r="A46" s="282" t="s">
        <v>112</v>
      </c>
      <c r="B46" s="280"/>
      <c r="C46" s="280"/>
      <c r="D46" s="280"/>
      <c r="E46" s="280"/>
      <c r="F46" s="280"/>
      <c r="G46" s="280"/>
      <c r="H46" s="280"/>
      <c r="I46" s="39" t="s">
        <v>120</v>
      </c>
      <c r="J46" s="92" t="s">
        <v>38</v>
      </c>
      <c r="K46" s="92">
        <f>SUM(K47:K48)</f>
        <v>0</v>
      </c>
      <c r="L46" s="92">
        <f>SUM(L47:L48)</f>
        <v>0</v>
      </c>
      <c r="M46" s="89">
        <f>SUM(M47:M48)</f>
        <v>103872114.65668948</v>
      </c>
      <c r="N46" s="89">
        <f>SUM(N47:N48)</f>
        <v>85083049.386689469</v>
      </c>
      <c r="O46" s="89" t="s">
        <v>38</v>
      </c>
      <c r="P46" s="89">
        <f>SUM(P47:P48)</f>
        <v>11826000</v>
      </c>
      <c r="Q46" s="89">
        <f>SUM(Q47:Q48)</f>
        <v>375000</v>
      </c>
      <c r="R46" s="89">
        <f>SUM(R47:R48)</f>
        <v>0</v>
      </c>
      <c r="S46" s="89">
        <f>SUM(S47:S48)</f>
        <v>0</v>
      </c>
      <c r="T46" s="89">
        <f>SUM(T47:T48)</f>
        <v>0</v>
      </c>
      <c r="U46" s="89" t="s">
        <v>38</v>
      </c>
      <c r="V46" s="89" t="s">
        <v>38</v>
      </c>
      <c r="W46" s="89">
        <f>SUM(W47:W48)</f>
        <v>6588065.2699999996</v>
      </c>
      <c r="X46" s="89">
        <f>SUM(X47:X48)</f>
        <v>2489043.5099999998</v>
      </c>
      <c r="Y46" s="89">
        <f>SUM(Y47:Y48)</f>
        <v>4099021.76</v>
      </c>
      <c r="Z46" s="89" t="s">
        <v>38</v>
      </c>
    </row>
    <row r="47" spans="1:26" s="27" customFormat="1">
      <c r="A47" s="304" t="s">
        <v>113</v>
      </c>
      <c r="B47" s="305"/>
      <c r="C47" s="305"/>
      <c r="D47" s="305"/>
      <c r="E47" s="305"/>
      <c r="F47" s="305"/>
      <c r="G47" s="305"/>
      <c r="H47" s="305"/>
      <c r="I47" s="28" t="s">
        <v>118</v>
      </c>
      <c r="J47" s="29" t="s">
        <v>38</v>
      </c>
      <c r="K47" s="29"/>
      <c r="L47" s="29"/>
      <c r="M47" s="32">
        <v>0</v>
      </c>
      <c r="N47" s="32">
        <v>0</v>
      </c>
      <c r="O47" s="32" t="s">
        <v>38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 t="s">
        <v>38</v>
      </c>
      <c r="V47" s="32" t="s">
        <v>38</v>
      </c>
      <c r="W47" s="32">
        <v>0</v>
      </c>
      <c r="X47" s="32">
        <v>0</v>
      </c>
      <c r="Y47" s="32">
        <v>0</v>
      </c>
      <c r="Z47" s="32" t="s">
        <v>38</v>
      </c>
    </row>
    <row r="48" spans="1:26" s="27" customFormat="1">
      <c r="A48" s="308" t="s">
        <v>114</v>
      </c>
      <c r="B48" s="309"/>
      <c r="C48" s="309"/>
      <c r="D48" s="309"/>
      <c r="E48" s="309"/>
      <c r="F48" s="309"/>
      <c r="G48" s="309"/>
      <c r="H48" s="309"/>
      <c r="I48" s="28" t="s">
        <v>119</v>
      </c>
      <c r="J48" s="29">
        <v>610</v>
      </c>
      <c r="K48" s="29"/>
      <c r="L48" s="29"/>
      <c r="M48" s="32">
        <f>M19</f>
        <v>103872114.65668948</v>
      </c>
      <c r="N48" s="32">
        <f t="shared" ref="N48:Z48" si="4">N19</f>
        <v>85083049.386689469</v>
      </c>
      <c r="O48" s="32" t="str">
        <f t="shared" si="4"/>
        <v>х</v>
      </c>
      <c r="P48" s="32">
        <f t="shared" si="4"/>
        <v>11826000</v>
      </c>
      <c r="Q48" s="32">
        <f t="shared" si="4"/>
        <v>375000</v>
      </c>
      <c r="R48" s="32">
        <f t="shared" si="4"/>
        <v>0</v>
      </c>
      <c r="S48" s="32">
        <f t="shared" si="4"/>
        <v>0</v>
      </c>
      <c r="T48" s="32">
        <f t="shared" si="4"/>
        <v>0</v>
      </c>
      <c r="U48" s="32" t="str">
        <f t="shared" si="4"/>
        <v>х</v>
      </c>
      <c r="V48" s="32" t="str">
        <f t="shared" si="4"/>
        <v>х</v>
      </c>
      <c r="W48" s="32">
        <f t="shared" si="4"/>
        <v>6588065.2699999996</v>
      </c>
      <c r="X48" s="32">
        <f t="shared" si="4"/>
        <v>2489043.5099999998</v>
      </c>
      <c r="Y48" s="32">
        <f t="shared" si="4"/>
        <v>4099021.76</v>
      </c>
      <c r="Z48" s="32" t="str">
        <f t="shared" si="4"/>
        <v>х</v>
      </c>
    </row>
    <row r="49" spans="1:26" ht="15">
      <c r="A49" s="300" t="s">
        <v>135</v>
      </c>
      <c r="B49" s="301"/>
      <c r="C49" s="301"/>
      <c r="D49" s="301"/>
      <c r="E49" s="301"/>
      <c r="F49" s="301"/>
      <c r="G49" s="301"/>
      <c r="H49" s="301"/>
      <c r="I49" s="93" t="s">
        <v>121</v>
      </c>
      <c r="J49" s="94" t="s">
        <v>38</v>
      </c>
      <c r="K49" s="94"/>
      <c r="L49" s="94"/>
      <c r="M49" s="94">
        <f>SUM(N49+W49)</f>
        <v>671568.66</v>
      </c>
      <c r="N49" s="94">
        <v>23149.39</v>
      </c>
      <c r="O49" s="94" t="s">
        <v>38</v>
      </c>
      <c r="P49" s="94"/>
      <c r="Q49" s="94"/>
      <c r="R49" s="94"/>
      <c r="S49" s="94"/>
      <c r="T49" s="94"/>
      <c r="U49" s="94" t="s">
        <v>38</v>
      </c>
      <c r="V49" s="94" t="s">
        <v>38</v>
      </c>
      <c r="W49" s="94">
        <f>SUM(X49:Y49)</f>
        <v>648419.27</v>
      </c>
      <c r="X49" s="94">
        <v>136943.51</v>
      </c>
      <c r="Y49" s="94">
        <v>511475.76</v>
      </c>
      <c r="Z49" s="94" t="s">
        <v>38</v>
      </c>
    </row>
    <row r="50" spans="1:26" ht="15">
      <c r="A50" s="300" t="s">
        <v>136</v>
      </c>
      <c r="B50" s="301"/>
      <c r="C50" s="301"/>
      <c r="D50" s="301"/>
      <c r="E50" s="301"/>
      <c r="F50" s="301"/>
      <c r="G50" s="301"/>
      <c r="H50" s="301"/>
      <c r="I50" s="93" t="s">
        <v>122</v>
      </c>
      <c r="J50" s="94" t="s">
        <v>38</v>
      </c>
      <c r="K50" s="94"/>
      <c r="L50" s="94"/>
      <c r="M50" s="94"/>
      <c r="N50" s="94"/>
      <c r="O50" s="94" t="s">
        <v>38</v>
      </c>
      <c r="P50" s="94"/>
      <c r="Q50" s="94"/>
      <c r="R50" s="94"/>
      <c r="S50" s="94"/>
      <c r="T50" s="94"/>
      <c r="U50" s="94" t="s">
        <v>38</v>
      </c>
      <c r="V50" s="94" t="s">
        <v>38</v>
      </c>
      <c r="W50" s="94"/>
      <c r="X50" s="94"/>
      <c r="Y50" s="94"/>
      <c r="Z50" s="94" t="s">
        <v>38</v>
      </c>
    </row>
  </sheetData>
  <mergeCells count="68">
    <mergeCell ref="A19:H19"/>
    <mergeCell ref="A20:H20"/>
    <mergeCell ref="A41:H41"/>
    <mergeCell ref="A43:H43"/>
    <mergeCell ref="A40:H40"/>
    <mergeCell ref="A30:H30"/>
    <mergeCell ref="A34:H34"/>
    <mergeCell ref="A35:H35"/>
    <mergeCell ref="A29:H29"/>
    <mergeCell ref="A28:H28"/>
    <mergeCell ref="A31:H31"/>
    <mergeCell ref="A36:H36"/>
    <mergeCell ref="A38:H38"/>
    <mergeCell ref="A39:H39"/>
    <mergeCell ref="A46:H46"/>
    <mergeCell ref="A47:H47"/>
    <mergeCell ref="A48:H48"/>
    <mergeCell ref="A45:H45"/>
    <mergeCell ref="A42:H42"/>
    <mergeCell ref="A44:H44"/>
    <mergeCell ref="A50:H50"/>
    <mergeCell ref="A11:H11"/>
    <mergeCell ref="A12:H12"/>
    <mergeCell ref="A49:H49"/>
    <mergeCell ref="A16:H16"/>
    <mergeCell ref="A18:H18"/>
    <mergeCell ref="A23:H23"/>
    <mergeCell ref="A24:H24"/>
    <mergeCell ref="A25:H25"/>
    <mergeCell ref="A21:H21"/>
    <mergeCell ref="A22:H22"/>
    <mergeCell ref="A37:H37"/>
    <mergeCell ref="A26:H26"/>
    <mergeCell ref="A27:H27"/>
    <mergeCell ref="A32:H32"/>
    <mergeCell ref="A33:H33"/>
    <mergeCell ref="A17:H17"/>
    <mergeCell ref="A15:H15"/>
    <mergeCell ref="O5:O8"/>
    <mergeCell ref="K9:L9"/>
    <mergeCell ref="A13:H13"/>
    <mergeCell ref="M3:Z3"/>
    <mergeCell ref="Z7:Z8"/>
    <mergeCell ref="S7:T7"/>
    <mergeCell ref="M4:M8"/>
    <mergeCell ref="N4:Z4"/>
    <mergeCell ref="V5:V8"/>
    <mergeCell ref="P7:R7"/>
    <mergeCell ref="P5:T6"/>
    <mergeCell ref="X7:X8"/>
    <mergeCell ref="Y7:Y8"/>
    <mergeCell ref="U5:U8"/>
    <mergeCell ref="A1:Z1"/>
    <mergeCell ref="A14:H14"/>
    <mergeCell ref="K7:K8"/>
    <mergeCell ref="L7:L8"/>
    <mergeCell ref="A10:H10"/>
    <mergeCell ref="A3:H8"/>
    <mergeCell ref="N5:N8"/>
    <mergeCell ref="P9:T9"/>
    <mergeCell ref="A2:Z2"/>
    <mergeCell ref="W5:Z5"/>
    <mergeCell ref="A9:H9"/>
    <mergeCell ref="I3:I8"/>
    <mergeCell ref="J3:J8"/>
    <mergeCell ref="K3:L6"/>
    <mergeCell ref="W6:W8"/>
    <mergeCell ref="X6:Z6"/>
  </mergeCells>
  <pageMargins left="0" right="0" top="0" bottom="0" header="0.31496062992125984" footer="0.31496062992125984"/>
  <pageSetup paperSize="9" scale="73" fitToHeight="0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C00000"/>
  </sheetPr>
  <dimension ref="A2:L41"/>
  <sheetViews>
    <sheetView view="pageBreakPreview" zoomScaleSheetLayoutView="100" workbookViewId="0">
      <selection activeCell="G11" sqref="G11"/>
    </sheetView>
  </sheetViews>
  <sheetFormatPr defaultRowHeight="12.75"/>
  <cols>
    <col min="1" max="1" width="30.7109375" customWidth="1"/>
    <col min="4" max="4" width="15.5703125" customWidth="1"/>
    <col min="5" max="5" width="13.28515625" customWidth="1"/>
    <col min="6" max="6" width="12.85546875" customWidth="1"/>
    <col min="7" max="7" width="15.28515625" customWidth="1"/>
    <col min="8" max="8" width="13.28515625" customWidth="1"/>
    <col min="9" max="9" width="13.7109375" customWidth="1"/>
    <col min="10" max="10" width="13.5703125" customWidth="1"/>
    <col min="11" max="11" width="13.28515625" customWidth="1"/>
    <col min="12" max="12" width="12.7109375" customWidth="1"/>
  </cols>
  <sheetData>
    <row r="2" spans="1:12" s="1" customFormat="1" ht="13.9" customHeight="1">
      <c r="A2" s="320" t="s">
        <v>149</v>
      </c>
      <c r="B2" s="320"/>
      <c r="C2" s="320"/>
      <c r="D2" s="320"/>
      <c r="E2" s="320"/>
      <c r="F2" s="320"/>
      <c r="G2" s="320"/>
      <c r="H2" s="320"/>
      <c r="I2" s="320"/>
      <c r="J2" s="320"/>
      <c r="K2" s="320"/>
      <c r="L2" s="320"/>
    </row>
    <row r="3" spans="1:12" s="30" customFormat="1" ht="29.45" customHeight="1">
      <c r="A3" s="313" t="s">
        <v>0</v>
      </c>
      <c r="B3" s="313" t="s">
        <v>62</v>
      </c>
      <c r="C3" s="313" t="s">
        <v>123</v>
      </c>
      <c r="D3" s="313" t="s">
        <v>124</v>
      </c>
      <c r="E3" s="313"/>
      <c r="F3" s="313"/>
      <c r="G3" s="313"/>
      <c r="H3" s="313"/>
      <c r="I3" s="313"/>
      <c r="J3" s="313"/>
      <c r="K3" s="313"/>
      <c r="L3" s="313"/>
    </row>
    <row r="4" spans="1:12" s="30" customFormat="1" ht="13.15" customHeight="1">
      <c r="A4" s="313"/>
      <c r="B4" s="313"/>
      <c r="C4" s="313"/>
      <c r="D4" s="313" t="s">
        <v>125</v>
      </c>
      <c r="E4" s="313"/>
      <c r="F4" s="313"/>
      <c r="G4" s="313" t="s">
        <v>11</v>
      </c>
      <c r="H4" s="313"/>
      <c r="I4" s="313"/>
      <c r="J4" s="313"/>
      <c r="K4" s="313"/>
      <c r="L4" s="313"/>
    </row>
    <row r="5" spans="1:12" s="30" customFormat="1" ht="80.45" customHeight="1">
      <c r="A5" s="313"/>
      <c r="B5" s="313"/>
      <c r="C5" s="313"/>
      <c r="D5" s="313"/>
      <c r="E5" s="313"/>
      <c r="F5" s="313"/>
      <c r="G5" s="313" t="s">
        <v>126</v>
      </c>
      <c r="H5" s="313"/>
      <c r="I5" s="313"/>
      <c r="J5" s="313" t="s">
        <v>127</v>
      </c>
      <c r="K5" s="313"/>
      <c r="L5" s="313"/>
    </row>
    <row r="6" spans="1:12" s="30" customFormat="1" ht="51.6" customHeight="1">
      <c r="A6" s="313"/>
      <c r="B6" s="313"/>
      <c r="C6" s="313"/>
      <c r="D6" s="43" t="s">
        <v>425</v>
      </c>
      <c r="E6" s="43" t="s">
        <v>426</v>
      </c>
      <c r="F6" s="43" t="s">
        <v>427</v>
      </c>
      <c r="G6" s="43" t="s">
        <v>425</v>
      </c>
      <c r="H6" s="43" t="s">
        <v>426</v>
      </c>
      <c r="I6" s="43" t="s">
        <v>427</v>
      </c>
      <c r="J6" s="43" t="s">
        <v>425</v>
      </c>
      <c r="K6" s="43" t="s">
        <v>426</v>
      </c>
      <c r="L6" s="43" t="s">
        <v>427</v>
      </c>
    </row>
    <row r="7" spans="1:12" s="24" customFormat="1">
      <c r="A7" s="25">
        <v>1</v>
      </c>
      <c r="B7" s="25">
        <v>2</v>
      </c>
      <c r="C7" s="25">
        <v>3</v>
      </c>
      <c r="D7" s="25">
        <v>4</v>
      </c>
      <c r="E7" s="25">
        <v>5</v>
      </c>
      <c r="F7" s="25">
        <v>6</v>
      </c>
      <c r="G7" s="25">
        <v>7</v>
      </c>
      <c r="H7" s="25">
        <v>8</v>
      </c>
      <c r="I7" s="25">
        <v>9</v>
      </c>
      <c r="J7" s="25">
        <v>10</v>
      </c>
      <c r="K7" s="25">
        <v>11</v>
      </c>
      <c r="L7" s="25">
        <v>12</v>
      </c>
    </row>
    <row r="8" spans="1:12" s="24" customFormat="1" ht="25.5">
      <c r="A8" s="45" t="s">
        <v>128</v>
      </c>
      <c r="B8" s="47" t="s">
        <v>129</v>
      </c>
      <c r="C8" s="47" t="s">
        <v>38</v>
      </c>
      <c r="D8" s="111">
        <f>D9+D11</f>
        <v>20987573.270000003</v>
      </c>
      <c r="E8" s="111">
        <f t="shared" ref="E8:I8" si="0">E9+E11</f>
        <v>21040878</v>
      </c>
      <c r="F8" s="111">
        <f t="shared" si="0"/>
        <v>21084878</v>
      </c>
      <c r="G8" s="111">
        <f t="shared" si="0"/>
        <v>0</v>
      </c>
      <c r="H8" s="111">
        <f t="shared" si="0"/>
        <v>0</v>
      </c>
      <c r="I8" s="111">
        <f t="shared" si="0"/>
        <v>0</v>
      </c>
      <c r="J8" s="111">
        <v>20987573.27</v>
      </c>
      <c r="K8" s="111">
        <v>21040878</v>
      </c>
      <c r="L8" s="111">
        <v>21040878</v>
      </c>
    </row>
    <row r="9" spans="1:12" s="24" customFormat="1" ht="38.25">
      <c r="A9" s="45" t="s">
        <v>130</v>
      </c>
      <c r="B9" s="47" t="s">
        <v>131</v>
      </c>
      <c r="C9" s="47" t="s">
        <v>38</v>
      </c>
      <c r="D9" s="111">
        <f>G9+J9</f>
        <v>183201.26</v>
      </c>
      <c r="E9" s="111">
        <f>H9+K9</f>
        <v>0</v>
      </c>
      <c r="F9" s="111">
        <f>I9+L9</f>
        <v>0</v>
      </c>
      <c r="G9" s="111"/>
      <c r="H9" s="111"/>
      <c r="I9" s="111"/>
      <c r="J9" s="111">
        <v>183201.26</v>
      </c>
      <c r="K9" s="111"/>
      <c r="L9" s="111"/>
    </row>
    <row r="10" spans="1:12" s="24" customFormat="1">
      <c r="A10" s="45"/>
      <c r="B10" s="47"/>
      <c r="C10" s="47"/>
      <c r="D10" s="111"/>
      <c r="E10" s="111"/>
      <c r="F10" s="111"/>
      <c r="G10" s="111"/>
      <c r="H10" s="111"/>
      <c r="I10" s="111"/>
      <c r="J10" s="111"/>
      <c r="K10" s="111"/>
      <c r="L10" s="111"/>
    </row>
    <row r="11" spans="1:12" s="24" customFormat="1" ht="25.5">
      <c r="A11" s="45" t="s">
        <v>132</v>
      </c>
      <c r="B11" s="47" t="s">
        <v>133</v>
      </c>
      <c r="C11" s="47"/>
      <c r="D11" s="111">
        <f>G11+J11</f>
        <v>20804372.010000002</v>
      </c>
      <c r="E11" s="111">
        <f>H11+K11</f>
        <v>21040878</v>
      </c>
      <c r="F11" s="111">
        <f>I11+L11</f>
        <v>21084878</v>
      </c>
      <c r="G11" s="111"/>
      <c r="H11" s="111"/>
      <c r="I11" s="111"/>
      <c r="J11" s="111">
        <v>20804372.010000002</v>
      </c>
      <c r="K11" s="111">
        <v>21040878</v>
      </c>
      <c r="L11" s="111">
        <v>21084878</v>
      </c>
    </row>
    <row r="12" spans="1:12" s="24" customFormat="1">
      <c r="A12" s="45"/>
      <c r="B12" s="46"/>
      <c r="C12" s="46"/>
      <c r="D12" s="45"/>
      <c r="E12" s="45"/>
      <c r="F12" s="45"/>
      <c r="G12" s="45"/>
      <c r="H12" s="45"/>
      <c r="I12" s="45"/>
      <c r="J12" s="45"/>
      <c r="K12" s="45"/>
      <c r="L12" s="45"/>
    </row>
    <row r="13" spans="1:12" s="24" customFormat="1">
      <c r="B13" s="44"/>
      <c r="C13" s="44"/>
    </row>
    <row r="14" spans="1:12" s="1" customFormat="1" ht="13.9" customHeight="1">
      <c r="A14" s="318" t="s">
        <v>150</v>
      </c>
      <c r="B14" s="318"/>
      <c r="C14" s="318"/>
      <c r="D14" s="318"/>
      <c r="E14" s="318"/>
      <c r="F14" s="318"/>
      <c r="G14" s="318"/>
      <c r="H14" s="318"/>
      <c r="I14" s="318"/>
      <c r="J14" s="318"/>
      <c r="K14" s="318"/>
      <c r="L14" s="318"/>
    </row>
    <row r="15" spans="1:12" s="24" customFormat="1" ht="27.6" customHeight="1">
      <c r="A15" s="51"/>
      <c r="B15" s="51"/>
      <c r="C15" s="313" t="s">
        <v>0</v>
      </c>
      <c r="D15" s="313"/>
      <c r="E15" s="313"/>
      <c r="F15" s="313"/>
      <c r="G15" s="25" t="s">
        <v>62</v>
      </c>
      <c r="H15" s="313" t="s">
        <v>134</v>
      </c>
      <c r="I15" s="313"/>
      <c r="J15" s="313"/>
      <c r="K15" s="313"/>
      <c r="L15" s="51"/>
    </row>
    <row r="16" spans="1:12" s="24" customFormat="1">
      <c r="C16" s="319">
        <v>1</v>
      </c>
      <c r="D16" s="319"/>
      <c r="E16" s="319"/>
      <c r="F16" s="319"/>
      <c r="G16" s="26">
        <v>2</v>
      </c>
      <c r="H16" s="319">
        <v>3</v>
      </c>
      <c r="I16" s="319"/>
      <c r="J16" s="319"/>
      <c r="K16" s="319"/>
    </row>
    <row r="17" spans="1:12" s="24" customFormat="1">
      <c r="C17" s="312" t="s">
        <v>135</v>
      </c>
      <c r="D17" s="312"/>
      <c r="E17" s="312"/>
      <c r="F17" s="312"/>
      <c r="G17" s="47" t="s">
        <v>66</v>
      </c>
      <c r="H17" s="313"/>
      <c r="I17" s="313"/>
      <c r="J17" s="313"/>
      <c r="K17" s="313"/>
    </row>
    <row r="18" spans="1:12" s="24" customFormat="1">
      <c r="C18" s="312" t="s">
        <v>136</v>
      </c>
      <c r="D18" s="312"/>
      <c r="E18" s="312"/>
      <c r="F18" s="312"/>
      <c r="G18" s="47" t="s">
        <v>71</v>
      </c>
      <c r="H18" s="313"/>
      <c r="I18" s="313"/>
      <c r="J18" s="313"/>
      <c r="K18" s="313"/>
    </row>
    <row r="19" spans="1:12" s="24" customFormat="1">
      <c r="C19" s="312" t="s">
        <v>137</v>
      </c>
      <c r="D19" s="312"/>
      <c r="E19" s="312"/>
      <c r="F19" s="312"/>
      <c r="G19" s="47" t="s">
        <v>139</v>
      </c>
      <c r="H19" s="313"/>
      <c r="I19" s="313"/>
      <c r="J19" s="313"/>
      <c r="K19" s="313"/>
    </row>
    <row r="20" spans="1:12" s="24" customFormat="1">
      <c r="C20" s="312"/>
      <c r="D20" s="312"/>
      <c r="E20" s="312"/>
      <c r="F20" s="312"/>
      <c r="G20" s="47"/>
      <c r="H20" s="313"/>
      <c r="I20" s="313"/>
      <c r="J20" s="313"/>
      <c r="K20" s="313"/>
    </row>
    <row r="21" spans="1:12" s="24" customFormat="1">
      <c r="C21" s="312" t="s">
        <v>138</v>
      </c>
      <c r="D21" s="312"/>
      <c r="E21" s="312"/>
      <c r="F21" s="312"/>
      <c r="G21" s="47" t="s">
        <v>140</v>
      </c>
      <c r="H21" s="313"/>
      <c r="I21" s="313"/>
      <c r="J21" s="313"/>
      <c r="K21" s="313"/>
    </row>
    <row r="22" spans="1:12" s="24" customFormat="1">
      <c r="C22" s="312"/>
      <c r="D22" s="312"/>
      <c r="E22" s="312"/>
      <c r="F22" s="312"/>
      <c r="G22" s="47"/>
      <c r="H22" s="313"/>
      <c r="I22" s="313"/>
      <c r="J22" s="313"/>
      <c r="K22" s="313"/>
    </row>
    <row r="23" spans="1:12" s="24" customFormat="1">
      <c r="C23" s="48"/>
      <c r="D23" s="48"/>
      <c r="E23" s="48"/>
      <c r="F23" s="48"/>
      <c r="G23" s="49"/>
      <c r="H23" s="50"/>
      <c r="I23" s="50"/>
      <c r="J23" s="50"/>
      <c r="K23" s="50"/>
    </row>
    <row r="24" spans="1:12" s="24" customFormat="1"/>
    <row r="25" spans="1:12" s="1" customFormat="1" ht="13.9" customHeight="1">
      <c r="A25" s="318" t="s">
        <v>151</v>
      </c>
      <c r="B25" s="318"/>
      <c r="C25" s="318"/>
      <c r="D25" s="318"/>
      <c r="E25" s="318"/>
      <c r="F25" s="318"/>
      <c r="G25" s="318"/>
      <c r="H25" s="318"/>
      <c r="I25" s="318"/>
      <c r="J25" s="318"/>
      <c r="K25" s="318"/>
      <c r="L25" s="318"/>
    </row>
    <row r="26" spans="1:12" s="24" customFormat="1" ht="27.6" customHeight="1">
      <c r="A26" s="51"/>
      <c r="B26" s="51"/>
      <c r="C26" s="313" t="s">
        <v>0</v>
      </c>
      <c r="D26" s="313"/>
      <c r="E26" s="313"/>
      <c r="F26" s="313"/>
      <c r="G26" s="25" t="s">
        <v>62</v>
      </c>
      <c r="H26" s="313" t="s">
        <v>141</v>
      </c>
      <c r="I26" s="313"/>
      <c r="J26" s="313"/>
      <c r="K26" s="313"/>
    </row>
    <row r="27" spans="1:12" s="24" customFormat="1">
      <c r="C27" s="313">
        <v>1</v>
      </c>
      <c r="D27" s="313"/>
      <c r="E27" s="313"/>
      <c r="F27" s="313"/>
      <c r="G27" s="25">
        <v>2</v>
      </c>
      <c r="H27" s="313">
        <v>3</v>
      </c>
      <c r="I27" s="313"/>
      <c r="J27" s="313"/>
      <c r="K27" s="313"/>
    </row>
    <row r="28" spans="1:12" s="24" customFormat="1">
      <c r="C28" s="312" t="s">
        <v>142</v>
      </c>
      <c r="D28" s="312"/>
      <c r="E28" s="312"/>
      <c r="F28" s="312"/>
      <c r="G28" s="47" t="s">
        <v>66</v>
      </c>
      <c r="H28" s="317">
        <v>6983.23</v>
      </c>
      <c r="I28" s="317"/>
      <c r="J28" s="317"/>
      <c r="K28" s="317"/>
    </row>
    <row r="29" spans="1:12" s="24" customFormat="1" ht="38.450000000000003" customHeight="1">
      <c r="C29" s="312" t="s">
        <v>144</v>
      </c>
      <c r="D29" s="312"/>
      <c r="E29" s="312"/>
      <c r="F29" s="312"/>
      <c r="G29" s="47" t="s">
        <v>71</v>
      </c>
      <c r="H29" s="313"/>
      <c r="I29" s="313"/>
      <c r="J29" s="313"/>
      <c r="K29" s="313"/>
    </row>
    <row r="30" spans="1:12" s="24" customFormat="1" ht="27.6" customHeight="1">
      <c r="C30" s="312" t="s">
        <v>143</v>
      </c>
      <c r="D30" s="312"/>
      <c r="E30" s="312"/>
      <c r="F30" s="312"/>
      <c r="G30" s="47" t="s">
        <v>139</v>
      </c>
      <c r="H30" s="313"/>
      <c r="I30" s="313"/>
      <c r="J30" s="313"/>
      <c r="K30" s="313"/>
    </row>
    <row r="32" spans="1:12" s="1" customFormat="1">
      <c r="A32" s="316" t="s">
        <v>41</v>
      </c>
      <c r="B32" s="314"/>
      <c r="C32" s="314"/>
      <c r="D32" s="314"/>
      <c r="E32" s="22"/>
      <c r="F32" s="315"/>
      <c r="G32" s="315"/>
      <c r="H32" s="315"/>
      <c r="I32" s="315"/>
      <c r="J32" s="311"/>
      <c r="K32" s="311"/>
      <c r="L32" s="311"/>
    </row>
    <row r="33" spans="1:12" s="1" customFormat="1" ht="4.5" customHeight="1">
      <c r="A33" s="22"/>
      <c r="B33" s="22"/>
      <c r="C33" s="22"/>
      <c r="D33" s="22"/>
      <c r="E33" s="22"/>
      <c r="F33" s="23"/>
      <c r="G33" s="23"/>
      <c r="H33" s="23"/>
      <c r="I33" s="23"/>
      <c r="J33" s="10"/>
      <c r="K33" s="10"/>
      <c r="L33" s="10"/>
    </row>
    <row r="34" spans="1:12" s="1" customFormat="1">
      <c r="A34" s="314" t="s">
        <v>2</v>
      </c>
      <c r="B34" s="314"/>
      <c r="C34" s="314"/>
      <c r="D34" s="314"/>
      <c r="E34" s="22"/>
      <c r="F34" s="315"/>
      <c r="G34" s="315"/>
      <c r="H34" s="315"/>
      <c r="I34" s="315"/>
      <c r="J34" s="311"/>
      <c r="K34" s="311"/>
      <c r="L34" s="311"/>
    </row>
    <row r="35" spans="1:12" s="1" customFormat="1" ht="3.75" customHeight="1">
      <c r="A35" s="22"/>
      <c r="B35" s="22"/>
      <c r="C35" s="22"/>
      <c r="D35" s="22"/>
      <c r="E35" s="22"/>
      <c r="F35" s="23"/>
      <c r="G35" s="23"/>
      <c r="H35" s="23"/>
      <c r="I35" s="23"/>
      <c r="J35" s="10"/>
      <c r="K35" s="10"/>
      <c r="L35" s="10"/>
    </row>
    <row r="36" spans="1:12" s="1" customFormat="1">
      <c r="A36" s="314" t="s">
        <v>3</v>
      </c>
      <c r="B36" s="314"/>
      <c r="C36" s="314"/>
      <c r="D36" s="314"/>
      <c r="E36" s="22"/>
      <c r="F36" s="315"/>
      <c r="G36" s="315"/>
      <c r="H36" s="315"/>
      <c r="I36" s="315"/>
      <c r="J36" s="311"/>
      <c r="K36" s="311"/>
      <c r="L36" s="311"/>
    </row>
    <row r="40" spans="1:12" s="79" customFormat="1">
      <c r="A40" s="79" t="s">
        <v>155</v>
      </c>
    </row>
    <row r="41" spans="1:12" s="54" customFormat="1"/>
  </sheetData>
  <mergeCells count="46">
    <mergeCell ref="G5:I5"/>
    <mergeCell ref="J5:L5"/>
    <mergeCell ref="D4:F5"/>
    <mergeCell ref="A2:L2"/>
    <mergeCell ref="D3:L3"/>
    <mergeCell ref="G4:L4"/>
    <mergeCell ref="A3:A6"/>
    <mergeCell ref="B3:B6"/>
    <mergeCell ref="C3:C6"/>
    <mergeCell ref="A14:L14"/>
    <mergeCell ref="C15:F15"/>
    <mergeCell ref="C16:F16"/>
    <mergeCell ref="H15:K15"/>
    <mergeCell ref="H16:K16"/>
    <mergeCell ref="C20:F20"/>
    <mergeCell ref="C21:F21"/>
    <mergeCell ref="A25:L25"/>
    <mergeCell ref="C17:F17"/>
    <mergeCell ref="C18:F18"/>
    <mergeCell ref="C19:F19"/>
    <mergeCell ref="H21:K21"/>
    <mergeCell ref="H17:K17"/>
    <mergeCell ref="H18:K18"/>
    <mergeCell ref="H19:K19"/>
    <mergeCell ref="H20:K20"/>
    <mergeCell ref="C27:F27"/>
    <mergeCell ref="H27:K27"/>
    <mergeCell ref="C28:F28"/>
    <mergeCell ref="H28:K28"/>
    <mergeCell ref="C22:F22"/>
    <mergeCell ref="H22:K22"/>
    <mergeCell ref="C26:F26"/>
    <mergeCell ref="H26:K26"/>
    <mergeCell ref="J34:L34"/>
    <mergeCell ref="C29:F29"/>
    <mergeCell ref="H29:K29"/>
    <mergeCell ref="A36:D36"/>
    <mergeCell ref="F36:I36"/>
    <mergeCell ref="J36:L36"/>
    <mergeCell ref="A32:D32"/>
    <mergeCell ref="F32:I32"/>
    <mergeCell ref="J32:L32"/>
    <mergeCell ref="A34:D34"/>
    <mergeCell ref="F34:I34"/>
    <mergeCell ref="C30:F30"/>
    <mergeCell ref="H30:K30"/>
  </mergeCells>
  <pageMargins left="0.7" right="0.7" top="0.75" bottom="0.75" header="0.3" footer="0.3"/>
  <pageSetup paperSize="9" scale="66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G32"/>
  <sheetViews>
    <sheetView workbookViewId="0">
      <selection activeCell="H13" sqref="H13"/>
    </sheetView>
  </sheetViews>
  <sheetFormatPr defaultRowHeight="12.75"/>
  <cols>
    <col min="1" max="2" width="11.85546875" customWidth="1"/>
    <col min="3" max="3" width="17" customWidth="1"/>
    <col min="4" max="4" width="24.5703125" customWidth="1"/>
    <col min="5" max="5" width="8" customWidth="1"/>
    <col min="6" max="6" width="6.7109375" customWidth="1"/>
  </cols>
  <sheetData>
    <row r="2" spans="1:7" ht="15.75">
      <c r="A2" s="321" t="s">
        <v>422</v>
      </c>
      <c r="B2" s="321"/>
      <c r="C2" s="321"/>
      <c r="D2" s="321"/>
      <c r="E2" s="321"/>
      <c r="F2" s="321"/>
      <c r="G2" s="321"/>
    </row>
    <row r="4" spans="1:7">
      <c r="A4" s="169" t="s">
        <v>364</v>
      </c>
      <c r="B4" s="323" t="s">
        <v>419</v>
      </c>
      <c r="C4" s="169" t="s">
        <v>365</v>
      </c>
      <c r="D4" s="169"/>
      <c r="E4" s="169"/>
      <c r="F4" s="169"/>
      <c r="G4" s="169"/>
    </row>
    <row r="5" spans="1:7" ht="45.6" customHeight="1">
      <c r="A5" s="169"/>
      <c r="B5" s="323"/>
      <c r="C5" s="169" t="s">
        <v>366</v>
      </c>
      <c r="D5" s="322" t="s">
        <v>418</v>
      </c>
      <c r="E5" s="323"/>
      <c r="F5" s="323"/>
      <c r="G5" s="169"/>
    </row>
    <row r="6" spans="1:7" ht="24.6" customHeight="1">
      <c r="A6" s="169"/>
      <c r="B6" s="323"/>
      <c r="C6" s="169"/>
      <c r="D6" s="322"/>
      <c r="E6" s="323"/>
      <c r="F6" s="323"/>
      <c r="G6" s="169"/>
    </row>
    <row r="7" spans="1:7">
      <c r="A7" s="95" t="s">
        <v>385</v>
      </c>
      <c r="B7" s="135"/>
      <c r="C7" s="135">
        <v>50682000</v>
      </c>
      <c r="D7" s="135"/>
      <c r="E7" s="95"/>
      <c r="F7" s="95"/>
      <c r="G7" s="95"/>
    </row>
    <row r="8" spans="1:7">
      <c r="A8" s="95" t="s">
        <v>367</v>
      </c>
      <c r="B8" s="135">
        <v>22249.39</v>
      </c>
      <c r="C8" s="135">
        <v>13836210</v>
      </c>
      <c r="D8" s="135"/>
      <c r="E8" s="95"/>
      <c r="F8" s="95"/>
      <c r="G8" s="95"/>
    </row>
    <row r="9" spans="1:7">
      <c r="A9" s="95" t="s">
        <v>368</v>
      </c>
      <c r="B9" s="135"/>
      <c r="C9" s="135">
        <v>1469750</v>
      </c>
      <c r="D9" s="135"/>
      <c r="E9" s="95"/>
      <c r="F9" s="95"/>
      <c r="G9" s="95"/>
    </row>
    <row r="10" spans="1:7">
      <c r="A10" s="95" t="s">
        <v>386</v>
      </c>
      <c r="B10" s="135"/>
      <c r="C10" s="135">
        <v>418800</v>
      </c>
      <c r="D10" s="135"/>
      <c r="E10" s="95"/>
      <c r="F10" s="95"/>
      <c r="G10" s="95"/>
    </row>
    <row r="11" spans="1:7">
      <c r="A11" s="95" t="s">
        <v>369</v>
      </c>
      <c r="B11" s="135"/>
      <c r="C11" s="135">
        <v>1264000</v>
      </c>
      <c r="D11" s="135"/>
      <c r="E11" s="95"/>
      <c r="F11" s="95"/>
      <c r="G11" s="95"/>
    </row>
    <row r="12" spans="1:7">
      <c r="A12" s="95" t="s">
        <v>370</v>
      </c>
      <c r="B12" s="135"/>
      <c r="C12" s="135">
        <v>402300</v>
      </c>
      <c r="D12" s="135"/>
      <c r="E12" s="95"/>
      <c r="F12" s="95"/>
      <c r="G12" s="95"/>
    </row>
    <row r="13" spans="1:7">
      <c r="A13" s="95" t="s">
        <v>371</v>
      </c>
      <c r="B13" s="135"/>
      <c r="C13" s="135">
        <v>3955000</v>
      </c>
      <c r="D13" s="135"/>
      <c r="E13" s="95"/>
      <c r="F13" s="95"/>
      <c r="G13" s="95"/>
    </row>
    <row r="14" spans="1:7">
      <c r="A14" s="95" t="s">
        <v>379</v>
      </c>
      <c r="B14" s="135"/>
      <c r="C14" s="135"/>
      <c r="D14" s="135"/>
      <c r="E14" s="95"/>
      <c r="F14" s="95"/>
      <c r="G14" s="95"/>
    </row>
    <row r="15" spans="1:7">
      <c r="A15" s="95" t="s">
        <v>380</v>
      </c>
      <c r="B15" s="135"/>
      <c r="C15" s="135"/>
      <c r="D15" s="135"/>
      <c r="E15" s="95"/>
      <c r="F15" s="95"/>
      <c r="G15" s="95"/>
    </row>
    <row r="16" spans="1:7">
      <c r="A16" s="95" t="s">
        <v>381</v>
      </c>
      <c r="B16" s="135"/>
      <c r="C16" s="135"/>
      <c r="D16" s="135"/>
      <c r="E16" s="95"/>
      <c r="F16" s="95"/>
      <c r="G16" s="95"/>
    </row>
    <row r="17" spans="1:7">
      <c r="A17" s="95" t="s">
        <v>372</v>
      </c>
      <c r="B17" s="135"/>
      <c r="C17" s="135">
        <v>943166</v>
      </c>
      <c r="D17" s="135"/>
      <c r="E17" s="95"/>
      <c r="F17" s="95"/>
      <c r="G17" s="95"/>
    </row>
    <row r="18" spans="1:7">
      <c r="A18" s="95" t="s">
        <v>382</v>
      </c>
      <c r="B18" s="135"/>
      <c r="C18" s="135">
        <v>6766288</v>
      </c>
      <c r="D18" s="135"/>
      <c r="E18" s="95"/>
      <c r="F18" s="95"/>
      <c r="G18" s="95"/>
    </row>
    <row r="19" spans="1:7">
      <c r="A19" s="95" t="s">
        <v>354</v>
      </c>
      <c r="B19" s="135"/>
      <c r="C19" s="135">
        <v>1311600</v>
      </c>
      <c r="D19" s="135"/>
      <c r="E19" s="95"/>
      <c r="F19" s="95"/>
      <c r="G19" s="95"/>
    </row>
    <row r="20" spans="1:7">
      <c r="A20" s="95" t="s">
        <v>353</v>
      </c>
      <c r="B20" s="135">
        <v>900</v>
      </c>
      <c r="C20" s="135">
        <v>187500</v>
      </c>
      <c r="D20" s="135"/>
      <c r="E20" s="95"/>
      <c r="F20" s="95"/>
      <c r="G20" s="95"/>
    </row>
    <row r="21" spans="1:7">
      <c r="A21" s="95" t="s">
        <v>359</v>
      </c>
      <c r="B21" s="135"/>
      <c r="C21" s="135">
        <v>866486</v>
      </c>
      <c r="D21" s="135"/>
      <c r="E21" s="95"/>
      <c r="F21" s="95"/>
      <c r="G21" s="95"/>
    </row>
    <row r="22" spans="1:7">
      <c r="A22" s="95" t="s">
        <v>383</v>
      </c>
      <c r="B22" s="135"/>
      <c r="C22" s="135">
        <v>0</v>
      </c>
      <c r="D22" s="135"/>
      <c r="E22" s="95"/>
      <c r="F22" s="95"/>
      <c r="G22" s="95"/>
    </row>
    <row r="23" spans="1:7">
      <c r="A23" s="95" t="s">
        <v>373</v>
      </c>
      <c r="B23" s="135"/>
      <c r="C23" s="135">
        <v>0</v>
      </c>
      <c r="D23" s="135"/>
      <c r="E23" s="95"/>
      <c r="F23" s="95"/>
      <c r="G23" s="95"/>
    </row>
    <row r="24" spans="1:7">
      <c r="A24" s="95" t="s">
        <v>374</v>
      </c>
      <c r="B24" s="135"/>
      <c r="C24" s="135">
        <v>0</v>
      </c>
      <c r="D24" s="135"/>
      <c r="E24" s="95"/>
      <c r="F24" s="95"/>
      <c r="G24" s="95"/>
    </row>
    <row r="25" spans="1:7">
      <c r="A25" s="95" t="s">
        <v>375</v>
      </c>
      <c r="B25" s="135"/>
      <c r="C25" s="135">
        <v>160000</v>
      </c>
      <c r="D25" s="135"/>
      <c r="E25" s="95"/>
      <c r="F25" s="95"/>
      <c r="G25" s="95"/>
    </row>
    <row r="26" spans="1:7">
      <c r="A26" s="95" t="s">
        <v>376</v>
      </c>
      <c r="B26" s="135"/>
      <c r="C26" s="135">
        <v>396000</v>
      </c>
      <c r="D26" s="135"/>
      <c r="E26" s="95"/>
      <c r="F26" s="95"/>
      <c r="G26" s="95"/>
    </row>
    <row r="27" spans="1:7">
      <c r="A27" s="95" t="s">
        <v>377</v>
      </c>
      <c r="B27" s="135"/>
      <c r="C27" s="135">
        <v>500000</v>
      </c>
      <c r="D27" s="135"/>
      <c r="E27" s="95"/>
      <c r="F27" s="95"/>
      <c r="G27" s="95"/>
    </row>
    <row r="28" spans="1:7">
      <c r="A28" s="95" t="s">
        <v>378</v>
      </c>
      <c r="B28" s="135"/>
      <c r="C28" s="135">
        <v>1900800</v>
      </c>
      <c r="D28" s="135"/>
      <c r="E28" s="106"/>
      <c r="F28" s="106"/>
      <c r="G28" s="95"/>
    </row>
    <row r="29" spans="1:7">
      <c r="A29" s="95" t="s">
        <v>417</v>
      </c>
      <c r="B29" s="135"/>
      <c r="C29" s="135"/>
      <c r="D29" s="135">
        <v>11826000</v>
      </c>
      <c r="E29" s="106"/>
      <c r="F29" s="106"/>
      <c r="G29" s="95"/>
    </row>
    <row r="30" spans="1:7">
      <c r="A30" s="95"/>
      <c r="B30" s="135"/>
      <c r="C30" s="135"/>
      <c r="D30" s="135"/>
      <c r="E30" s="106"/>
      <c r="F30" s="106"/>
      <c r="G30" s="95"/>
    </row>
    <row r="31" spans="1:7">
      <c r="A31" s="95"/>
      <c r="B31" s="135"/>
      <c r="C31" s="135"/>
      <c r="D31" s="135"/>
      <c r="E31" s="106"/>
      <c r="F31" s="106"/>
      <c r="G31" s="95"/>
    </row>
    <row r="32" spans="1:7">
      <c r="A32" s="97" t="s">
        <v>384</v>
      </c>
      <c r="B32" s="136">
        <f>SUM(B7:B28)</f>
        <v>23149.39</v>
      </c>
      <c r="C32" s="136">
        <f>SUM(C7:C28)</f>
        <v>85059900</v>
      </c>
      <c r="D32" s="136">
        <f>SUM(D7:D31)</f>
        <v>11826000</v>
      </c>
      <c r="E32" s="137">
        <f>SUM(E7:E28)</f>
        <v>0</v>
      </c>
      <c r="F32" s="137">
        <f>SUM(F7:F28)</f>
        <v>0</v>
      </c>
      <c r="G32" s="137">
        <f>SUM(G7:G28)</f>
        <v>0</v>
      </c>
    </row>
  </sheetData>
  <mergeCells count="9">
    <mergeCell ref="A4:A6"/>
    <mergeCell ref="C4:G4"/>
    <mergeCell ref="A2:G2"/>
    <mergeCell ref="C5:C6"/>
    <mergeCell ref="D5:D6"/>
    <mergeCell ref="B4:B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F32"/>
  <sheetViews>
    <sheetView workbookViewId="0">
      <selection activeCell="C29" sqref="C29"/>
    </sheetView>
  </sheetViews>
  <sheetFormatPr defaultRowHeight="12.75"/>
  <cols>
    <col min="1" max="1" width="11.85546875" customWidth="1"/>
    <col min="2" max="2" width="17" customWidth="1"/>
    <col min="3" max="3" width="24.5703125" customWidth="1"/>
    <col min="4" max="4" width="8" customWidth="1"/>
    <col min="5" max="5" width="6.7109375" customWidth="1"/>
  </cols>
  <sheetData>
    <row r="2" spans="1:6" ht="15.75">
      <c r="A2" s="321" t="s">
        <v>423</v>
      </c>
      <c r="B2" s="321"/>
      <c r="C2" s="321"/>
      <c r="D2" s="321"/>
      <c r="E2" s="321"/>
      <c r="F2" s="321"/>
    </row>
    <row r="4" spans="1:6" ht="13.15" customHeight="1">
      <c r="A4" s="169" t="s">
        <v>364</v>
      </c>
      <c r="B4" s="169" t="s">
        <v>365</v>
      </c>
      <c r="C4" s="169"/>
      <c r="D4" s="169"/>
      <c r="E4" s="169"/>
      <c r="F4" s="169"/>
    </row>
    <row r="5" spans="1:6" ht="45.6" customHeight="1">
      <c r="A5" s="169"/>
      <c r="B5" s="326" t="s">
        <v>366</v>
      </c>
      <c r="C5" s="328" t="s">
        <v>418</v>
      </c>
      <c r="D5" s="324"/>
      <c r="E5" s="324"/>
      <c r="F5" s="326"/>
    </row>
    <row r="6" spans="1:6" ht="24.6" customHeight="1">
      <c r="A6" s="169"/>
      <c r="B6" s="327"/>
      <c r="C6" s="329"/>
      <c r="D6" s="325"/>
      <c r="E6" s="325"/>
      <c r="F6" s="327"/>
    </row>
    <row r="7" spans="1:6">
      <c r="A7" s="95" t="s">
        <v>385</v>
      </c>
      <c r="B7" s="96">
        <v>50682000</v>
      </c>
      <c r="C7" s="95"/>
      <c r="D7" s="95"/>
      <c r="E7" s="95"/>
      <c r="F7" s="95"/>
    </row>
    <row r="8" spans="1:6">
      <c r="A8" s="95" t="s">
        <v>367</v>
      </c>
      <c r="B8" s="96">
        <v>13836210</v>
      </c>
      <c r="C8" s="95"/>
      <c r="D8" s="95"/>
      <c r="E8" s="95"/>
      <c r="F8" s="95"/>
    </row>
    <row r="9" spans="1:6">
      <c r="A9" s="95" t="s">
        <v>368</v>
      </c>
      <c r="B9" s="96">
        <v>1469750</v>
      </c>
      <c r="C9" s="95"/>
      <c r="D9" s="95"/>
      <c r="E9" s="95"/>
      <c r="F9" s="95"/>
    </row>
    <row r="10" spans="1:6">
      <c r="A10" s="95" t="s">
        <v>386</v>
      </c>
      <c r="B10" s="96">
        <v>418800</v>
      </c>
      <c r="C10" s="95"/>
      <c r="D10" s="95"/>
      <c r="E10" s="95"/>
      <c r="F10" s="95"/>
    </row>
    <row r="11" spans="1:6">
      <c r="A11" s="95" t="s">
        <v>369</v>
      </c>
      <c r="B11" s="96">
        <v>1264000</v>
      </c>
      <c r="C11" s="95"/>
      <c r="D11" s="95"/>
      <c r="E11" s="95"/>
      <c r="F11" s="95"/>
    </row>
    <row r="12" spans="1:6">
      <c r="A12" s="95" t="s">
        <v>370</v>
      </c>
      <c r="B12" s="96">
        <v>402300</v>
      </c>
      <c r="C12" s="95"/>
      <c r="D12" s="95"/>
      <c r="E12" s="95"/>
      <c r="F12" s="95"/>
    </row>
    <row r="13" spans="1:6">
      <c r="A13" s="95" t="s">
        <v>371</v>
      </c>
      <c r="B13" s="96">
        <v>3955000</v>
      </c>
      <c r="C13" s="95"/>
      <c r="D13" s="95"/>
      <c r="E13" s="95"/>
      <c r="F13" s="95"/>
    </row>
    <row r="14" spans="1:6">
      <c r="A14" s="95" t="s">
        <v>379</v>
      </c>
      <c r="B14" s="96"/>
      <c r="C14" s="95"/>
      <c r="D14" s="95"/>
      <c r="E14" s="95"/>
      <c r="F14" s="95"/>
    </row>
    <row r="15" spans="1:6">
      <c r="A15" s="95" t="s">
        <v>380</v>
      </c>
      <c r="B15" s="96"/>
      <c r="C15" s="95"/>
      <c r="D15" s="95"/>
      <c r="E15" s="95"/>
      <c r="F15" s="95"/>
    </row>
    <row r="16" spans="1:6">
      <c r="A16" s="95" t="s">
        <v>381</v>
      </c>
      <c r="B16" s="96"/>
      <c r="C16" s="95"/>
      <c r="D16" s="95"/>
      <c r="E16" s="95"/>
      <c r="F16" s="95"/>
    </row>
    <row r="17" spans="1:6">
      <c r="A17" s="95" t="s">
        <v>372</v>
      </c>
      <c r="B17" s="96">
        <v>1064860</v>
      </c>
      <c r="C17" s="95"/>
      <c r="D17" s="95"/>
      <c r="E17" s="95"/>
      <c r="F17" s="95"/>
    </row>
    <row r="18" spans="1:6">
      <c r="A18" s="95" t="s">
        <v>382</v>
      </c>
      <c r="B18" s="96">
        <v>7300200</v>
      </c>
      <c r="C18" s="95"/>
      <c r="D18" s="95"/>
      <c r="E18" s="95"/>
      <c r="F18" s="95"/>
    </row>
    <row r="19" spans="1:6">
      <c r="A19" s="95" t="s">
        <v>354</v>
      </c>
      <c r="B19" s="96">
        <v>1311600</v>
      </c>
      <c r="C19" s="95"/>
      <c r="D19" s="95"/>
      <c r="E19" s="95"/>
      <c r="F19" s="95"/>
    </row>
    <row r="20" spans="1:6">
      <c r="A20" s="95" t="s">
        <v>353</v>
      </c>
      <c r="B20" s="96">
        <v>187500</v>
      </c>
      <c r="C20" s="95"/>
      <c r="D20" s="95"/>
      <c r="E20" s="95"/>
      <c r="F20" s="95"/>
    </row>
    <row r="21" spans="1:6">
      <c r="A21" s="95" t="s">
        <v>359</v>
      </c>
      <c r="B21" s="96">
        <v>332580</v>
      </c>
      <c r="C21" s="95"/>
      <c r="D21" s="95"/>
      <c r="E21" s="95"/>
      <c r="F21" s="95"/>
    </row>
    <row r="22" spans="1:6">
      <c r="A22" s="95" t="s">
        <v>383</v>
      </c>
      <c r="B22" s="96">
        <v>0</v>
      </c>
      <c r="C22" s="95"/>
      <c r="D22" s="95"/>
      <c r="E22" s="95"/>
      <c r="F22" s="95"/>
    </row>
    <row r="23" spans="1:6">
      <c r="A23" s="95" t="s">
        <v>373</v>
      </c>
      <c r="B23" s="96">
        <v>0</v>
      </c>
      <c r="C23" s="95"/>
      <c r="D23" s="95"/>
      <c r="E23" s="95"/>
      <c r="F23" s="95"/>
    </row>
    <row r="24" spans="1:6">
      <c r="A24" s="95" t="s">
        <v>374</v>
      </c>
      <c r="B24" s="96">
        <v>0</v>
      </c>
      <c r="C24" s="95"/>
      <c r="D24" s="95"/>
      <c r="E24" s="95"/>
      <c r="F24" s="95"/>
    </row>
    <row r="25" spans="1:6">
      <c r="A25" s="95" t="s">
        <v>375</v>
      </c>
      <c r="B25" s="96">
        <v>160000</v>
      </c>
      <c r="C25" s="95"/>
      <c r="D25" s="95"/>
      <c r="E25" s="95"/>
      <c r="F25" s="95"/>
    </row>
    <row r="26" spans="1:6">
      <c r="A26" s="95" t="s">
        <v>376</v>
      </c>
      <c r="B26" s="96">
        <v>396000</v>
      </c>
      <c r="C26" s="95"/>
      <c r="D26" s="95"/>
      <c r="E26" s="95"/>
      <c r="F26" s="95"/>
    </row>
    <row r="27" spans="1:6">
      <c r="A27" s="95" t="s">
        <v>377</v>
      </c>
      <c r="B27" s="96">
        <v>500000</v>
      </c>
      <c r="C27" s="95"/>
      <c r="D27" s="95"/>
      <c r="E27" s="95"/>
      <c r="F27" s="95"/>
    </row>
    <row r="28" spans="1:6">
      <c r="A28" s="95" t="s">
        <v>378</v>
      </c>
      <c r="B28" s="96">
        <v>1900800</v>
      </c>
      <c r="C28" s="95"/>
      <c r="D28" s="106"/>
      <c r="E28" s="106"/>
      <c r="F28" s="95"/>
    </row>
    <row r="29" spans="1:6">
      <c r="A29" s="95" t="s">
        <v>417</v>
      </c>
      <c r="B29" s="96"/>
      <c r="C29" s="105">
        <v>12564000</v>
      </c>
      <c r="D29" s="107"/>
      <c r="E29" s="107"/>
      <c r="F29" s="105"/>
    </row>
    <row r="30" spans="1:6">
      <c r="A30" s="95"/>
      <c r="B30" s="96"/>
      <c r="C30" s="105"/>
      <c r="D30" s="107"/>
      <c r="E30" s="107"/>
      <c r="F30" s="105"/>
    </row>
    <row r="31" spans="1:6">
      <c r="A31" s="95"/>
      <c r="B31" s="96"/>
      <c r="C31" s="105"/>
      <c r="D31" s="107"/>
      <c r="E31" s="107"/>
      <c r="F31" s="105"/>
    </row>
    <row r="32" spans="1:6">
      <c r="A32" s="97" t="s">
        <v>384</v>
      </c>
      <c r="B32" s="98">
        <f>SUM(B7:B28)</f>
        <v>85181600</v>
      </c>
      <c r="C32" s="98">
        <f>SUM(C7:C31)</f>
        <v>12564000</v>
      </c>
      <c r="D32" s="98">
        <f>SUM(D7:D28)</f>
        <v>0</v>
      </c>
      <c r="E32" s="98">
        <f>SUM(E7:E28)</f>
        <v>0</v>
      </c>
      <c r="F32" s="98">
        <f>SUM(F7:F28)</f>
        <v>0</v>
      </c>
    </row>
  </sheetData>
  <mergeCells count="8">
    <mergeCell ref="E5:E6"/>
    <mergeCell ref="F5:F6"/>
    <mergeCell ref="A2:F2"/>
    <mergeCell ref="A4:A6"/>
    <mergeCell ref="B4:F4"/>
    <mergeCell ref="B5:B6"/>
    <mergeCell ref="C5:C6"/>
    <mergeCell ref="D5:D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F32"/>
  <sheetViews>
    <sheetView workbookViewId="0">
      <selection activeCell="E5" sqref="E5:E6"/>
    </sheetView>
  </sheetViews>
  <sheetFormatPr defaultRowHeight="12.75"/>
  <cols>
    <col min="1" max="1" width="11.85546875" customWidth="1"/>
    <col min="2" max="2" width="17" customWidth="1"/>
    <col min="3" max="3" width="24.5703125" customWidth="1"/>
    <col min="4" max="4" width="8" customWidth="1"/>
    <col min="5" max="5" width="6.7109375" customWidth="1"/>
  </cols>
  <sheetData>
    <row r="2" spans="1:6" ht="15.75">
      <c r="A2" s="321" t="s">
        <v>424</v>
      </c>
      <c r="B2" s="321"/>
      <c r="C2" s="321"/>
      <c r="D2" s="321"/>
      <c r="E2" s="321"/>
      <c r="F2" s="321"/>
    </row>
    <row r="4" spans="1:6" ht="13.15" customHeight="1">
      <c r="A4" s="169" t="s">
        <v>364</v>
      </c>
      <c r="B4" s="169" t="s">
        <v>365</v>
      </c>
      <c r="C4" s="169"/>
      <c r="D4" s="169"/>
      <c r="E4" s="169"/>
      <c r="F4" s="169"/>
    </row>
    <row r="5" spans="1:6" ht="45.6" customHeight="1">
      <c r="A5" s="169"/>
      <c r="B5" s="326" t="s">
        <v>366</v>
      </c>
      <c r="C5" s="328" t="s">
        <v>418</v>
      </c>
      <c r="D5" s="324"/>
      <c r="E5" s="324"/>
      <c r="F5" s="326"/>
    </row>
    <row r="6" spans="1:6" ht="24.6" customHeight="1">
      <c r="A6" s="169"/>
      <c r="B6" s="327"/>
      <c r="C6" s="329"/>
      <c r="D6" s="325"/>
      <c r="E6" s="325"/>
      <c r="F6" s="327"/>
    </row>
    <row r="7" spans="1:6">
      <c r="A7" s="95" t="s">
        <v>385</v>
      </c>
      <c r="B7" s="96">
        <v>50682000</v>
      </c>
      <c r="C7" s="95"/>
      <c r="D7" s="95"/>
      <c r="E7" s="95"/>
      <c r="F7" s="95"/>
    </row>
    <row r="8" spans="1:6">
      <c r="A8" s="95" t="s">
        <v>367</v>
      </c>
      <c r="B8" s="96">
        <v>13836210</v>
      </c>
      <c r="C8" s="95"/>
      <c r="D8" s="95"/>
      <c r="E8" s="95"/>
      <c r="F8" s="95"/>
    </row>
    <row r="9" spans="1:6">
      <c r="A9" s="95" t="s">
        <v>368</v>
      </c>
      <c r="B9" s="96">
        <v>1469750</v>
      </c>
      <c r="C9" s="95"/>
      <c r="D9" s="95"/>
      <c r="E9" s="95"/>
      <c r="F9" s="95"/>
    </row>
    <row r="10" spans="1:6">
      <c r="A10" s="95" t="s">
        <v>386</v>
      </c>
      <c r="B10" s="96">
        <v>418800</v>
      </c>
      <c r="C10" s="95"/>
      <c r="D10" s="95"/>
      <c r="E10" s="95"/>
      <c r="F10" s="95"/>
    </row>
    <row r="11" spans="1:6">
      <c r="A11" s="95" t="s">
        <v>369</v>
      </c>
      <c r="B11" s="96">
        <v>1264000</v>
      </c>
      <c r="C11" s="95"/>
      <c r="D11" s="95"/>
      <c r="E11" s="95"/>
      <c r="F11" s="95"/>
    </row>
    <row r="12" spans="1:6">
      <c r="A12" s="95" t="s">
        <v>370</v>
      </c>
      <c r="B12" s="96">
        <v>402300</v>
      </c>
      <c r="C12" s="95"/>
      <c r="D12" s="95"/>
      <c r="E12" s="95"/>
      <c r="F12" s="95"/>
    </row>
    <row r="13" spans="1:6">
      <c r="A13" s="95" t="s">
        <v>371</v>
      </c>
      <c r="B13" s="96">
        <v>3955000</v>
      </c>
      <c r="C13" s="95"/>
      <c r="D13" s="95"/>
      <c r="E13" s="95"/>
      <c r="F13" s="95"/>
    </row>
    <row r="14" spans="1:6">
      <c r="A14" s="95" t="s">
        <v>379</v>
      </c>
      <c r="B14" s="96"/>
      <c r="C14" s="95"/>
      <c r="D14" s="95"/>
      <c r="E14" s="95"/>
      <c r="F14" s="95"/>
    </row>
    <row r="15" spans="1:6">
      <c r="A15" s="95" t="s">
        <v>380</v>
      </c>
      <c r="B15" s="96"/>
      <c r="C15" s="95"/>
      <c r="D15" s="95"/>
      <c r="E15" s="95"/>
      <c r="F15" s="95"/>
    </row>
    <row r="16" spans="1:6">
      <c r="A16" s="95" t="s">
        <v>381</v>
      </c>
      <c r="B16" s="96"/>
      <c r="C16" s="95"/>
      <c r="D16" s="95"/>
      <c r="E16" s="95"/>
      <c r="F16" s="95"/>
    </row>
    <row r="17" spans="1:6">
      <c r="A17" s="95" t="s">
        <v>372</v>
      </c>
      <c r="B17" s="96">
        <v>1064860</v>
      </c>
      <c r="C17" s="95"/>
      <c r="D17" s="95"/>
      <c r="E17" s="95"/>
      <c r="F17" s="95"/>
    </row>
    <row r="18" spans="1:6">
      <c r="A18" s="95" t="s">
        <v>382</v>
      </c>
      <c r="B18" s="96">
        <v>7300200</v>
      </c>
      <c r="C18" s="95"/>
      <c r="D18" s="95"/>
      <c r="E18" s="95"/>
      <c r="F18" s="95"/>
    </row>
    <row r="19" spans="1:6">
      <c r="A19" s="95" t="s">
        <v>354</v>
      </c>
      <c r="B19" s="96">
        <v>1311600</v>
      </c>
      <c r="C19" s="95"/>
      <c r="D19" s="95"/>
      <c r="E19" s="95"/>
      <c r="F19" s="95"/>
    </row>
    <row r="20" spans="1:6">
      <c r="A20" s="95" t="s">
        <v>353</v>
      </c>
      <c r="B20" s="96">
        <v>187500</v>
      </c>
      <c r="C20" s="95"/>
      <c r="D20" s="95"/>
      <c r="E20" s="95"/>
      <c r="F20" s="95"/>
    </row>
    <row r="21" spans="1:6">
      <c r="A21" s="95" t="s">
        <v>359</v>
      </c>
      <c r="B21" s="96">
        <v>332580</v>
      </c>
      <c r="C21" s="95"/>
      <c r="D21" s="95"/>
      <c r="E21" s="95"/>
      <c r="F21" s="95"/>
    </row>
    <row r="22" spans="1:6">
      <c r="A22" s="95" t="s">
        <v>383</v>
      </c>
      <c r="B22" s="96">
        <v>0</v>
      </c>
      <c r="C22" s="95"/>
      <c r="D22" s="95"/>
      <c r="E22" s="95"/>
      <c r="F22" s="95"/>
    </row>
    <row r="23" spans="1:6">
      <c r="A23" s="95" t="s">
        <v>373</v>
      </c>
      <c r="B23" s="96">
        <v>0</v>
      </c>
      <c r="C23" s="95"/>
      <c r="D23" s="95"/>
      <c r="E23" s="95"/>
      <c r="F23" s="95"/>
    </row>
    <row r="24" spans="1:6">
      <c r="A24" s="95" t="s">
        <v>374</v>
      </c>
      <c r="B24" s="96">
        <v>0</v>
      </c>
      <c r="C24" s="95"/>
      <c r="D24" s="95"/>
      <c r="E24" s="95"/>
      <c r="F24" s="95"/>
    </row>
    <row r="25" spans="1:6">
      <c r="A25" s="95" t="s">
        <v>375</v>
      </c>
      <c r="B25" s="96">
        <v>160000</v>
      </c>
      <c r="C25" s="95"/>
      <c r="D25" s="95"/>
      <c r="E25" s="95"/>
      <c r="F25" s="95"/>
    </row>
    <row r="26" spans="1:6">
      <c r="A26" s="95" t="s">
        <v>376</v>
      </c>
      <c r="B26" s="96">
        <v>396000</v>
      </c>
      <c r="C26" s="95"/>
      <c r="D26" s="95"/>
      <c r="E26" s="95"/>
      <c r="F26" s="95"/>
    </row>
    <row r="27" spans="1:6">
      <c r="A27" s="95" t="s">
        <v>377</v>
      </c>
      <c r="B27" s="96">
        <v>500000</v>
      </c>
      <c r="C27" s="95"/>
      <c r="D27" s="95"/>
      <c r="E27" s="95"/>
      <c r="F27" s="95"/>
    </row>
    <row r="28" spans="1:6">
      <c r="A28" s="95" t="s">
        <v>378</v>
      </c>
      <c r="B28" s="96">
        <v>1900800</v>
      </c>
      <c r="C28" s="95"/>
      <c r="D28" s="106"/>
      <c r="E28" s="106"/>
      <c r="F28" s="95"/>
    </row>
    <row r="29" spans="1:6">
      <c r="A29" s="95" t="s">
        <v>417</v>
      </c>
      <c r="B29" s="96"/>
      <c r="C29" s="105">
        <v>12564000</v>
      </c>
      <c r="D29" s="107"/>
      <c r="E29" s="107"/>
      <c r="F29" s="105"/>
    </row>
    <row r="30" spans="1:6">
      <c r="A30" s="95"/>
      <c r="B30" s="96"/>
      <c r="C30" s="105"/>
      <c r="D30" s="107"/>
      <c r="E30" s="107"/>
      <c r="F30" s="105"/>
    </row>
    <row r="31" spans="1:6">
      <c r="A31" s="95"/>
      <c r="B31" s="96"/>
      <c r="C31" s="105"/>
      <c r="D31" s="107"/>
      <c r="E31" s="107"/>
      <c r="F31" s="105"/>
    </row>
    <row r="32" spans="1:6">
      <c r="A32" s="97" t="s">
        <v>384</v>
      </c>
      <c r="B32" s="98">
        <f>SUM(B7:B28)</f>
        <v>85181600</v>
      </c>
      <c r="C32" s="98">
        <f>SUM(C7:C31)</f>
        <v>12564000</v>
      </c>
      <c r="D32" s="98">
        <f>SUM(D7:D28)</f>
        <v>0</v>
      </c>
      <c r="E32" s="98">
        <f>SUM(E7:E28)</f>
        <v>0</v>
      </c>
      <c r="F32" s="98">
        <f>SUM(F7:F28)</f>
        <v>0</v>
      </c>
    </row>
  </sheetData>
  <mergeCells count="8">
    <mergeCell ref="E5:E6"/>
    <mergeCell ref="F5:F6"/>
    <mergeCell ref="A2:F2"/>
    <mergeCell ref="A4:A6"/>
    <mergeCell ref="B4:F4"/>
    <mergeCell ref="B5:B6"/>
    <mergeCell ref="C5:C6"/>
    <mergeCell ref="D5:D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72"/>
  <sheetViews>
    <sheetView view="pageBreakPreview" zoomScale="60" workbookViewId="0">
      <selection activeCell="M84" sqref="M84"/>
    </sheetView>
  </sheetViews>
  <sheetFormatPr defaultRowHeight="12.75"/>
  <cols>
    <col min="1" max="1" width="4.140625" style="1" customWidth="1"/>
    <col min="2" max="2" width="22.85546875" style="1" customWidth="1"/>
    <col min="3" max="3" width="14.7109375" style="1" customWidth="1"/>
    <col min="4" max="4" width="11.42578125" style="1" customWidth="1"/>
    <col min="5" max="5" width="13.7109375" style="1" customWidth="1"/>
    <col min="6" max="6" width="17.42578125" style="1" customWidth="1"/>
    <col min="7" max="8" width="16.28515625" style="1" customWidth="1"/>
    <col min="9" max="9" width="17.140625" style="1" customWidth="1"/>
    <col min="10" max="10" width="9.140625" style="1"/>
    <col min="11" max="11" width="12.140625" style="1" customWidth="1"/>
    <col min="12" max="16384" width="9.140625" style="1"/>
  </cols>
  <sheetData>
    <row r="1" spans="1:11" ht="3.75" customHeight="1"/>
    <row r="2" spans="1:11" ht="12.75" customHeight="1">
      <c r="F2" s="343" t="s">
        <v>277</v>
      </c>
      <c r="G2" s="343"/>
      <c r="H2" s="343"/>
      <c r="I2" s="343"/>
    </row>
    <row r="3" spans="1:11">
      <c r="F3" s="343"/>
      <c r="G3" s="343"/>
      <c r="H3" s="343"/>
      <c r="I3" s="343"/>
    </row>
    <row r="4" spans="1:11">
      <c r="F4" s="343"/>
      <c r="G4" s="343"/>
      <c r="H4" s="343"/>
      <c r="I4" s="343"/>
    </row>
    <row r="5" spans="1:11">
      <c r="F5" s="343"/>
      <c r="G5" s="343"/>
      <c r="H5" s="343"/>
      <c r="I5" s="343"/>
    </row>
    <row r="6" spans="1:11">
      <c r="F6" s="343"/>
      <c r="G6" s="343"/>
      <c r="H6" s="343"/>
      <c r="I6" s="343"/>
    </row>
    <row r="7" spans="1:11" ht="81" customHeight="1">
      <c r="F7" s="343"/>
      <c r="G7" s="343"/>
      <c r="H7" s="343"/>
      <c r="I7" s="343"/>
    </row>
    <row r="10" spans="1:11" ht="15" customHeight="1">
      <c r="A10" s="344" t="s">
        <v>166</v>
      </c>
      <c r="B10" s="344"/>
      <c r="C10" s="344"/>
      <c r="D10" s="344"/>
      <c r="E10" s="344"/>
      <c r="F10" s="344"/>
      <c r="G10" s="344"/>
      <c r="H10" s="344"/>
      <c r="I10" s="344"/>
      <c r="J10" s="61"/>
      <c r="K10" s="61"/>
    </row>
    <row r="11" spans="1:11" ht="15" customHeight="1">
      <c r="A11" s="60"/>
      <c r="B11" s="60"/>
      <c r="C11" s="60"/>
      <c r="D11" s="60"/>
      <c r="E11" s="60"/>
      <c r="F11" s="60"/>
      <c r="G11" s="60"/>
      <c r="H11" s="60"/>
      <c r="I11" s="60"/>
      <c r="J11" s="61"/>
      <c r="K11" s="61"/>
    </row>
    <row r="12" spans="1:11" ht="15" customHeight="1">
      <c r="A12" s="344" t="s">
        <v>164</v>
      </c>
      <c r="B12" s="344"/>
      <c r="C12" s="344"/>
      <c r="D12" s="344"/>
      <c r="E12" s="344"/>
      <c r="F12" s="344"/>
      <c r="G12" s="344"/>
      <c r="H12" s="344"/>
      <c r="I12" s="344"/>
      <c r="J12" s="61"/>
      <c r="K12" s="61"/>
    </row>
    <row r="13" spans="1:11">
      <c r="A13" s="59" t="s">
        <v>165</v>
      </c>
    </row>
    <row r="14" spans="1:11" ht="13.5">
      <c r="A14" s="345" t="s">
        <v>167</v>
      </c>
      <c r="B14" s="345"/>
      <c r="C14" s="345"/>
      <c r="D14" s="345"/>
      <c r="E14" s="345"/>
      <c r="F14" s="345"/>
      <c r="G14" s="345"/>
      <c r="H14" s="345"/>
      <c r="I14" s="345"/>
    </row>
    <row r="15" spans="1:11">
      <c r="A15" s="59"/>
    </row>
    <row r="16" spans="1:11" ht="12.75" customHeight="1">
      <c r="A16" s="342" t="s">
        <v>168</v>
      </c>
      <c r="B16" s="342"/>
      <c r="C16" s="342"/>
      <c r="D16" s="342"/>
      <c r="E16" s="342"/>
      <c r="F16" s="342"/>
      <c r="G16" s="342"/>
      <c r="H16" s="342"/>
      <c r="I16" s="342"/>
      <c r="J16" s="65"/>
      <c r="K16" s="65"/>
    </row>
    <row r="17" spans="1:11" ht="12.75" customHeight="1">
      <c r="A17" s="62"/>
      <c r="B17" s="62"/>
      <c r="C17" s="62"/>
      <c r="D17" s="62"/>
      <c r="E17" s="62"/>
      <c r="F17" s="62"/>
      <c r="G17" s="62"/>
      <c r="H17" s="62"/>
      <c r="I17" s="62"/>
      <c r="J17" s="65"/>
      <c r="K17" s="65"/>
    </row>
    <row r="18" spans="1:11">
      <c r="A18" s="338" t="s">
        <v>281</v>
      </c>
      <c r="B18" s="339"/>
      <c r="C18" s="339"/>
      <c r="D18" s="339"/>
      <c r="E18" s="339"/>
      <c r="F18" s="339"/>
      <c r="G18" s="339"/>
      <c r="H18" s="339"/>
      <c r="I18" s="339"/>
    </row>
    <row r="20" spans="1:11" ht="30" customHeight="1">
      <c r="A20" s="333" t="s">
        <v>169</v>
      </c>
      <c r="B20" s="333" t="s">
        <v>174</v>
      </c>
      <c r="C20" s="333" t="s">
        <v>175</v>
      </c>
      <c r="D20" s="334" t="s">
        <v>176</v>
      </c>
      <c r="E20" s="335"/>
      <c r="F20" s="335"/>
      <c r="G20" s="335"/>
      <c r="H20" s="333" t="s">
        <v>178</v>
      </c>
      <c r="I20" s="333" t="s">
        <v>179</v>
      </c>
    </row>
    <row r="21" spans="1:11" ht="15">
      <c r="A21" s="333"/>
      <c r="B21" s="333"/>
      <c r="C21" s="333"/>
      <c r="D21" s="333" t="s">
        <v>170</v>
      </c>
      <c r="E21" s="334" t="s">
        <v>12</v>
      </c>
      <c r="F21" s="335"/>
      <c r="G21" s="335"/>
      <c r="H21" s="333"/>
      <c r="I21" s="333"/>
    </row>
    <row r="22" spans="1:11" ht="120" customHeight="1">
      <c r="A22" s="333"/>
      <c r="B22" s="333"/>
      <c r="C22" s="333"/>
      <c r="D22" s="333"/>
      <c r="E22" s="63" t="s">
        <v>177</v>
      </c>
      <c r="F22" s="63" t="s">
        <v>171</v>
      </c>
      <c r="G22" s="67" t="s">
        <v>172</v>
      </c>
      <c r="H22" s="333"/>
      <c r="I22" s="333"/>
    </row>
    <row r="23" spans="1:11" ht="15">
      <c r="A23" s="63">
        <v>1</v>
      </c>
      <c r="B23" s="63">
        <v>2</v>
      </c>
      <c r="C23" s="63">
        <v>3</v>
      </c>
      <c r="D23" s="63">
        <v>4</v>
      </c>
      <c r="E23" s="63">
        <v>5</v>
      </c>
      <c r="F23" s="63">
        <v>6</v>
      </c>
      <c r="G23" s="63">
        <v>7</v>
      </c>
      <c r="H23" s="63">
        <v>8</v>
      </c>
      <c r="I23" s="63">
        <v>9</v>
      </c>
    </row>
    <row r="24" spans="1:11" ht="45">
      <c r="A24" s="63">
        <v>1</v>
      </c>
      <c r="B24" s="63" t="s">
        <v>282</v>
      </c>
      <c r="C24" s="66"/>
      <c r="D24" s="66">
        <f>SUM(E24:G24)</f>
        <v>9000</v>
      </c>
      <c r="E24" s="66"/>
      <c r="F24" s="66"/>
      <c r="G24" s="66">
        <v>9000</v>
      </c>
      <c r="H24" s="66"/>
      <c r="I24" s="66">
        <f>(D24+H24)*12</f>
        <v>108000</v>
      </c>
    </row>
    <row r="25" spans="1:11" ht="34.5" customHeight="1">
      <c r="A25" s="63">
        <v>2</v>
      </c>
      <c r="B25" s="63" t="s">
        <v>283</v>
      </c>
      <c r="C25" s="66"/>
      <c r="D25" s="66">
        <f t="shared" ref="D25:D30" si="0">SUM(E25:G25)</f>
        <v>3883</v>
      </c>
      <c r="E25" s="66"/>
      <c r="F25" s="66"/>
      <c r="G25" s="66">
        <v>3883</v>
      </c>
      <c r="H25" s="66"/>
      <c r="I25" s="66">
        <f t="shared" ref="I25:I30" si="1">(D25+H25)*12</f>
        <v>46596</v>
      </c>
    </row>
    <row r="26" spans="1:11" ht="30">
      <c r="A26" s="63">
        <v>3</v>
      </c>
      <c r="B26" s="63" t="s">
        <v>284</v>
      </c>
      <c r="C26" s="66">
        <v>6.25</v>
      </c>
      <c r="D26" s="66">
        <f t="shared" si="0"/>
        <v>68640</v>
      </c>
      <c r="E26" s="66">
        <v>62640</v>
      </c>
      <c r="F26" s="66"/>
      <c r="G26" s="66">
        <v>6000</v>
      </c>
      <c r="H26" s="66"/>
      <c r="I26" s="66">
        <f t="shared" si="1"/>
        <v>823680</v>
      </c>
    </row>
    <row r="27" spans="1:11" ht="45">
      <c r="A27" s="63">
        <v>4</v>
      </c>
      <c r="B27" s="63" t="s">
        <v>285</v>
      </c>
      <c r="C27" s="66">
        <v>1</v>
      </c>
      <c r="D27" s="66">
        <f t="shared" si="0"/>
        <v>7574</v>
      </c>
      <c r="E27" s="66">
        <v>3574</v>
      </c>
      <c r="F27" s="66"/>
      <c r="G27" s="66">
        <v>4000</v>
      </c>
      <c r="H27" s="66"/>
      <c r="I27" s="66">
        <f t="shared" si="1"/>
        <v>90888</v>
      </c>
    </row>
    <row r="28" spans="1:11" ht="15">
      <c r="A28" s="63">
        <v>5</v>
      </c>
      <c r="B28" s="63" t="s">
        <v>286</v>
      </c>
      <c r="C28" s="66"/>
      <c r="D28" s="66">
        <f t="shared" si="0"/>
        <v>4000</v>
      </c>
      <c r="E28" s="66"/>
      <c r="F28" s="66"/>
      <c r="G28" s="66">
        <v>4000</v>
      </c>
      <c r="H28" s="66"/>
      <c r="I28" s="66">
        <f t="shared" si="1"/>
        <v>48000</v>
      </c>
    </row>
    <row r="29" spans="1:11" ht="30">
      <c r="A29" s="63">
        <v>6</v>
      </c>
      <c r="B29" s="63" t="s">
        <v>287</v>
      </c>
      <c r="C29" s="66">
        <v>1</v>
      </c>
      <c r="D29" s="66">
        <f t="shared" si="0"/>
        <v>9353</v>
      </c>
      <c r="E29" s="66">
        <v>4103</v>
      </c>
      <c r="F29" s="66">
        <v>410.3</v>
      </c>
      <c r="G29" s="66">
        <v>4839.7</v>
      </c>
      <c r="H29" s="66"/>
      <c r="I29" s="66">
        <f t="shared" si="1"/>
        <v>112236</v>
      </c>
    </row>
    <row r="30" spans="1:11" ht="15">
      <c r="A30" s="63">
        <v>7</v>
      </c>
      <c r="B30" s="63" t="s">
        <v>288</v>
      </c>
      <c r="C30" s="66"/>
      <c r="D30" s="66">
        <f t="shared" si="0"/>
        <v>0</v>
      </c>
      <c r="E30" s="66"/>
      <c r="F30" s="66"/>
      <c r="G30" s="66"/>
      <c r="H30" s="66"/>
      <c r="I30" s="66">
        <f t="shared" si="1"/>
        <v>0</v>
      </c>
    </row>
    <row r="31" spans="1:11" ht="15">
      <c r="A31" s="341" t="s">
        <v>173</v>
      </c>
      <c r="B31" s="341"/>
      <c r="C31" s="66">
        <f>SUM(C24:C30)</f>
        <v>8.25</v>
      </c>
      <c r="D31" s="66">
        <f t="shared" ref="D31:I31" si="2">SUM(D24:D30)</f>
        <v>102450</v>
      </c>
      <c r="E31" s="66">
        <f t="shared" si="2"/>
        <v>70317</v>
      </c>
      <c r="F31" s="66">
        <f t="shared" si="2"/>
        <v>410.3</v>
      </c>
      <c r="G31" s="66">
        <f t="shared" si="2"/>
        <v>31722.7</v>
      </c>
      <c r="H31" s="66">
        <f t="shared" si="2"/>
        <v>0</v>
      </c>
      <c r="I31" s="66">
        <f t="shared" si="2"/>
        <v>1229400</v>
      </c>
    </row>
    <row r="33" spans="1:11" ht="12.75" customHeight="1">
      <c r="A33" s="342" t="s">
        <v>181</v>
      </c>
      <c r="B33" s="342"/>
      <c r="C33" s="342"/>
      <c r="D33" s="342"/>
      <c r="E33" s="342"/>
      <c r="F33" s="342"/>
      <c r="G33" s="342"/>
      <c r="H33" s="342"/>
      <c r="I33" s="342"/>
      <c r="J33" s="65"/>
      <c r="K33" s="65"/>
    </row>
    <row r="34" spans="1:11" ht="15">
      <c r="B34" s="69" t="s">
        <v>180</v>
      </c>
    </row>
    <row r="35" spans="1:11" ht="15.6" customHeight="1">
      <c r="A35" s="338" t="s">
        <v>292</v>
      </c>
      <c r="B35" s="339"/>
      <c r="C35" s="339"/>
      <c r="D35" s="339"/>
      <c r="E35" s="339"/>
      <c r="F35" s="339"/>
      <c r="G35" s="339"/>
      <c r="H35" s="339"/>
      <c r="I35" s="339"/>
    </row>
    <row r="37" spans="1:11" ht="90">
      <c r="A37" s="63" t="s">
        <v>169</v>
      </c>
      <c r="B37" s="63" t="s">
        <v>182</v>
      </c>
      <c r="C37" s="63" t="s">
        <v>183</v>
      </c>
      <c r="D37" s="63" t="s">
        <v>184</v>
      </c>
      <c r="E37" s="63" t="s">
        <v>185</v>
      </c>
      <c r="F37" s="63" t="s">
        <v>191</v>
      </c>
      <c r="G37" s="63" t="s">
        <v>152</v>
      </c>
      <c r="I37" s="70"/>
    </row>
    <row r="38" spans="1:11" ht="15">
      <c r="A38" s="63">
        <v>1</v>
      </c>
      <c r="B38" s="63">
        <v>2</v>
      </c>
      <c r="C38" s="63">
        <v>3</v>
      </c>
      <c r="D38" s="63">
        <v>4</v>
      </c>
      <c r="E38" s="63">
        <v>5</v>
      </c>
      <c r="F38" s="63">
        <v>6</v>
      </c>
      <c r="G38" s="63">
        <v>7</v>
      </c>
      <c r="I38" s="70"/>
    </row>
    <row r="39" spans="1:11" ht="15">
      <c r="A39" s="63">
        <v>1</v>
      </c>
      <c r="B39" s="63" t="s">
        <v>289</v>
      </c>
      <c r="C39" s="66">
        <v>500</v>
      </c>
      <c r="D39" s="66">
        <v>10</v>
      </c>
      <c r="E39" s="66">
        <v>5</v>
      </c>
      <c r="F39" s="58" t="s">
        <v>186</v>
      </c>
      <c r="G39" s="66">
        <f>C39*D39*E39</f>
        <v>25000</v>
      </c>
      <c r="I39" s="71"/>
    </row>
    <row r="40" spans="1:11" ht="15">
      <c r="A40" s="63">
        <v>2</v>
      </c>
      <c r="B40" s="63" t="s">
        <v>290</v>
      </c>
      <c r="C40" s="66">
        <v>2000</v>
      </c>
      <c r="D40" s="66">
        <v>10</v>
      </c>
      <c r="E40" s="66">
        <v>2</v>
      </c>
      <c r="F40" s="58" t="s">
        <v>186</v>
      </c>
      <c r="G40" s="66">
        <f>C40*D40*E40</f>
        <v>40000</v>
      </c>
      <c r="I40" s="71"/>
    </row>
    <row r="41" spans="1:11" ht="15">
      <c r="A41" s="63">
        <v>3</v>
      </c>
      <c r="B41" s="63" t="s">
        <v>291</v>
      </c>
      <c r="C41" s="66" t="s">
        <v>186</v>
      </c>
      <c r="D41" s="66">
        <v>10</v>
      </c>
      <c r="E41" s="66" t="s">
        <v>186</v>
      </c>
      <c r="F41" s="58">
        <v>10000</v>
      </c>
      <c r="G41" s="66">
        <f>D41*F41</f>
        <v>100000</v>
      </c>
      <c r="I41" s="71"/>
    </row>
    <row r="42" spans="1:11" ht="15">
      <c r="A42" s="63"/>
      <c r="B42" s="64" t="s">
        <v>173</v>
      </c>
      <c r="C42" s="66" t="s">
        <v>186</v>
      </c>
      <c r="D42" s="66" t="s">
        <v>186</v>
      </c>
      <c r="E42" s="66" t="s">
        <v>186</v>
      </c>
      <c r="F42" s="66" t="s">
        <v>186</v>
      </c>
      <c r="G42" s="66">
        <f>SUM(G39:G41)</f>
        <v>165000</v>
      </c>
      <c r="I42" s="71"/>
    </row>
    <row r="44" spans="1:11" ht="12.75" customHeight="1">
      <c r="A44" s="342" t="s">
        <v>193</v>
      </c>
      <c r="B44" s="342"/>
      <c r="C44" s="342"/>
      <c r="D44" s="342"/>
      <c r="E44" s="342"/>
      <c r="F44" s="342"/>
      <c r="G44" s="342"/>
      <c r="H44" s="342"/>
      <c r="I44" s="342"/>
      <c r="J44" s="65"/>
      <c r="K44" s="65"/>
    </row>
    <row r="45" spans="1:11" ht="13.5">
      <c r="B45" s="68" t="s">
        <v>188</v>
      </c>
    </row>
    <row r="46" spans="1:11">
      <c r="A46" s="339" t="s">
        <v>292</v>
      </c>
      <c r="B46" s="339"/>
      <c r="C46" s="339"/>
      <c r="D46" s="339"/>
      <c r="E46" s="339"/>
      <c r="F46" s="339"/>
      <c r="G46" s="339"/>
      <c r="H46" s="339"/>
      <c r="I46" s="339"/>
    </row>
    <row r="48" spans="1:11" ht="75">
      <c r="A48" s="63" t="s">
        <v>169</v>
      </c>
      <c r="B48" s="63" t="s">
        <v>182</v>
      </c>
      <c r="C48" s="63" t="s">
        <v>192</v>
      </c>
      <c r="D48" s="63" t="s">
        <v>189</v>
      </c>
      <c r="E48" s="63" t="s">
        <v>190</v>
      </c>
      <c r="F48" s="63" t="s">
        <v>187</v>
      </c>
    </row>
    <row r="49" spans="1:11" ht="15">
      <c r="A49" s="63">
        <v>1</v>
      </c>
      <c r="B49" s="63">
        <v>2</v>
      </c>
      <c r="C49" s="63">
        <v>3</v>
      </c>
      <c r="D49" s="63">
        <v>4</v>
      </c>
      <c r="E49" s="63">
        <v>5</v>
      </c>
      <c r="F49" s="63">
        <v>6</v>
      </c>
    </row>
    <row r="50" spans="1:11" ht="120">
      <c r="A50" s="63">
        <v>1</v>
      </c>
      <c r="B50" s="63" t="s">
        <v>293</v>
      </c>
      <c r="C50" s="66">
        <v>16</v>
      </c>
      <c r="D50" s="66">
        <v>10.4</v>
      </c>
      <c r="E50" s="66">
        <v>50</v>
      </c>
      <c r="F50" s="66">
        <f>C50*D50*E50</f>
        <v>8320</v>
      </c>
    </row>
    <row r="51" spans="1:11" ht="15">
      <c r="A51" s="63">
        <v>2</v>
      </c>
      <c r="B51" s="63"/>
      <c r="C51" s="66"/>
      <c r="D51" s="66"/>
      <c r="E51" s="66"/>
      <c r="F51" s="66">
        <f>C51*D51*E51</f>
        <v>0</v>
      </c>
    </row>
    <row r="52" spans="1:11" ht="15">
      <c r="A52" s="63"/>
      <c r="B52" s="64" t="s">
        <v>173</v>
      </c>
      <c r="C52" s="63" t="s">
        <v>186</v>
      </c>
      <c r="D52" s="63" t="s">
        <v>186</v>
      </c>
      <c r="E52" s="63" t="s">
        <v>186</v>
      </c>
      <c r="F52" s="66">
        <f>SUM(F50:F51)</f>
        <v>8320</v>
      </c>
    </row>
    <row r="53" spans="1:11">
      <c r="J53" s="1" t="s">
        <v>299</v>
      </c>
      <c r="K53" s="80">
        <f>F52+G42</f>
        <v>173320</v>
      </c>
    </row>
    <row r="54" spans="1:11" ht="32.25" customHeight="1">
      <c r="A54" s="340" t="s">
        <v>195</v>
      </c>
      <c r="B54" s="340"/>
      <c r="C54" s="340"/>
      <c r="D54" s="340"/>
      <c r="E54" s="340"/>
      <c r="F54" s="340"/>
      <c r="G54" s="340"/>
      <c r="H54" s="340"/>
      <c r="I54" s="340"/>
      <c r="J54" s="65"/>
      <c r="K54" s="65"/>
    </row>
    <row r="55" spans="1:11" ht="16.149999999999999" customHeight="1">
      <c r="A55" s="73"/>
      <c r="B55" s="73"/>
      <c r="C55" s="73"/>
      <c r="D55" s="73"/>
      <c r="E55" s="73"/>
      <c r="F55" s="73"/>
      <c r="G55" s="73"/>
      <c r="H55" s="73"/>
      <c r="I55" s="73"/>
      <c r="J55" s="65"/>
      <c r="K55" s="65"/>
    </row>
    <row r="56" spans="1:11">
      <c r="A56" s="338" t="s">
        <v>294</v>
      </c>
      <c r="B56" s="339"/>
      <c r="C56" s="339"/>
      <c r="D56" s="339"/>
      <c r="E56" s="339"/>
      <c r="F56" s="339"/>
      <c r="G56" s="339"/>
      <c r="H56" s="339"/>
      <c r="I56" s="339"/>
    </row>
    <row r="57" spans="1:11" ht="13.5">
      <c r="B57" s="68" t="s">
        <v>194</v>
      </c>
    </row>
    <row r="58" spans="1:11" ht="60">
      <c r="A58" s="63" t="s">
        <v>169</v>
      </c>
      <c r="B58" s="333" t="s">
        <v>196</v>
      </c>
      <c r="C58" s="333"/>
      <c r="D58" s="333"/>
      <c r="E58" s="333"/>
      <c r="F58" s="63" t="s">
        <v>197</v>
      </c>
      <c r="G58" s="63" t="s">
        <v>198</v>
      </c>
    </row>
    <row r="59" spans="1:11" ht="15">
      <c r="A59" s="63">
        <v>1</v>
      </c>
      <c r="B59" s="333">
        <v>2</v>
      </c>
      <c r="C59" s="333"/>
      <c r="D59" s="333"/>
      <c r="E59" s="333"/>
      <c r="F59" s="63">
        <v>3</v>
      </c>
      <c r="G59" s="63">
        <v>4</v>
      </c>
    </row>
    <row r="60" spans="1:11" ht="25.5" customHeight="1">
      <c r="A60" s="63">
        <v>1</v>
      </c>
      <c r="B60" s="333" t="s">
        <v>213</v>
      </c>
      <c r="C60" s="333"/>
      <c r="D60" s="333"/>
      <c r="E60" s="333"/>
      <c r="F60" s="63" t="s">
        <v>186</v>
      </c>
      <c r="G60" s="63"/>
    </row>
    <row r="61" spans="1:11" ht="15">
      <c r="A61" s="333" t="s">
        <v>199</v>
      </c>
      <c r="B61" s="330" t="s">
        <v>211</v>
      </c>
      <c r="C61" s="331"/>
      <c r="D61" s="331"/>
      <c r="E61" s="332"/>
      <c r="F61" s="72"/>
      <c r="G61" s="72"/>
    </row>
    <row r="62" spans="1:11" ht="15">
      <c r="A62" s="333"/>
      <c r="B62" s="337" t="s">
        <v>200</v>
      </c>
      <c r="C62" s="337"/>
      <c r="D62" s="337"/>
      <c r="E62" s="337"/>
      <c r="F62" s="81">
        <v>1229400</v>
      </c>
      <c r="G62" s="81">
        <f>SUM(F62*22%)</f>
        <v>270468</v>
      </c>
    </row>
    <row r="63" spans="1:11" ht="15">
      <c r="A63" s="63" t="s">
        <v>201</v>
      </c>
      <c r="B63" s="337" t="s">
        <v>202</v>
      </c>
      <c r="C63" s="337"/>
      <c r="D63" s="337"/>
      <c r="E63" s="337"/>
      <c r="F63" s="66"/>
      <c r="G63" s="66"/>
    </row>
    <row r="64" spans="1:11" ht="30.75" customHeight="1">
      <c r="A64" s="63" t="s">
        <v>203</v>
      </c>
      <c r="B64" s="330" t="s">
        <v>214</v>
      </c>
      <c r="C64" s="331"/>
      <c r="D64" s="331"/>
      <c r="E64" s="332"/>
      <c r="F64" s="66"/>
      <c r="G64" s="66"/>
    </row>
    <row r="65" spans="1:7" ht="15">
      <c r="A65" s="63">
        <v>2</v>
      </c>
      <c r="B65" s="333" t="s">
        <v>212</v>
      </c>
      <c r="C65" s="333"/>
      <c r="D65" s="333"/>
      <c r="E65" s="333"/>
      <c r="F65" s="63" t="s">
        <v>186</v>
      </c>
      <c r="G65" s="66"/>
    </row>
    <row r="66" spans="1:7" ht="15">
      <c r="A66" s="333" t="s">
        <v>204</v>
      </c>
      <c r="B66" s="330" t="s">
        <v>215</v>
      </c>
      <c r="C66" s="331"/>
      <c r="D66" s="331"/>
      <c r="E66" s="332"/>
      <c r="F66" s="72"/>
      <c r="G66" s="72"/>
    </row>
    <row r="67" spans="1:7" ht="35.450000000000003" customHeight="1">
      <c r="A67" s="333"/>
      <c r="B67" s="330" t="s">
        <v>205</v>
      </c>
      <c r="C67" s="331"/>
      <c r="D67" s="331"/>
      <c r="E67" s="332"/>
      <c r="F67" s="81">
        <v>1229400</v>
      </c>
      <c r="G67" s="81">
        <f>SUM(F67*2.9%)+0.4</f>
        <v>35653</v>
      </c>
    </row>
    <row r="68" spans="1:7" ht="15">
      <c r="A68" s="63" t="s">
        <v>206</v>
      </c>
      <c r="B68" s="330" t="s">
        <v>207</v>
      </c>
      <c r="C68" s="331"/>
      <c r="D68" s="331"/>
      <c r="E68" s="332"/>
      <c r="F68" s="66"/>
      <c r="G68" s="66"/>
    </row>
    <row r="69" spans="1:7" ht="31.5" customHeight="1">
      <c r="A69" s="63" t="s">
        <v>208</v>
      </c>
      <c r="B69" s="330" t="s">
        <v>209</v>
      </c>
      <c r="C69" s="331"/>
      <c r="D69" s="331"/>
      <c r="E69" s="332"/>
      <c r="F69" s="66">
        <v>1229400</v>
      </c>
      <c r="G69" s="66">
        <f>SUM(F69*0.2%)+0.2</f>
        <v>2459</v>
      </c>
    </row>
    <row r="70" spans="1:7" ht="30" customHeight="1">
      <c r="A70" s="63">
        <v>3</v>
      </c>
      <c r="B70" s="333" t="s">
        <v>210</v>
      </c>
      <c r="C70" s="333"/>
      <c r="D70" s="333"/>
      <c r="E70" s="333"/>
      <c r="F70" s="66">
        <v>1229400</v>
      </c>
      <c r="G70" s="66">
        <f>SUM(F70*5.1%)+0.6</f>
        <v>62699.999999999993</v>
      </c>
    </row>
    <row r="71" spans="1:7" ht="15">
      <c r="A71" s="63">
        <v>4</v>
      </c>
      <c r="B71" s="334" t="s">
        <v>216</v>
      </c>
      <c r="C71" s="335"/>
      <c r="D71" s="335"/>
      <c r="E71" s="336"/>
      <c r="F71" s="66"/>
      <c r="G71" s="66"/>
    </row>
    <row r="72" spans="1:7" ht="15">
      <c r="A72" s="63"/>
      <c r="B72" s="333" t="s">
        <v>173</v>
      </c>
      <c r="C72" s="333"/>
      <c r="D72" s="333"/>
      <c r="E72" s="333"/>
      <c r="F72" s="63" t="s">
        <v>186</v>
      </c>
      <c r="G72" s="66">
        <f>SUM(G60:G71)</f>
        <v>371280</v>
      </c>
    </row>
  </sheetData>
  <mergeCells count="38">
    <mergeCell ref="A18:I18"/>
    <mergeCell ref="F2:I7"/>
    <mergeCell ref="A10:I10"/>
    <mergeCell ref="A12:I12"/>
    <mergeCell ref="A14:I14"/>
    <mergeCell ref="A16:I16"/>
    <mergeCell ref="A54:I54"/>
    <mergeCell ref="A20:A22"/>
    <mergeCell ref="B20:B22"/>
    <mergeCell ref="C20:C22"/>
    <mergeCell ref="D20:G20"/>
    <mergeCell ref="H20:H22"/>
    <mergeCell ref="I20:I22"/>
    <mergeCell ref="D21:D22"/>
    <mergeCell ref="E21:G21"/>
    <mergeCell ref="A31:B31"/>
    <mergeCell ref="A33:I33"/>
    <mergeCell ref="A35:I35"/>
    <mergeCell ref="A44:I44"/>
    <mergeCell ref="A46:I46"/>
    <mergeCell ref="A56:I56"/>
    <mergeCell ref="B58:E58"/>
    <mergeCell ref="B59:E59"/>
    <mergeCell ref="B60:E60"/>
    <mergeCell ref="A61:A62"/>
    <mergeCell ref="B61:E61"/>
    <mergeCell ref="B62:E62"/>
    <mergeCell ref="B63:E63"/>
    <mergeCell ref="B64:E64"/>
    <mergeCell ref="B65:E65"/>
    <mergeCell ref="A66:A67"/>
    <mergeCell ref="B66:E66"/>
    <mergeCell ref="B67:E67"/>
    <mergeCell ref="B68:E68"/>
    <mergeCell ref="B69:E69"/>
    <mergeCell ref="B70:E70"/>
    <mergeCell ref="B71:E71"/>
    <mergeCell ref="B72:E72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  <rowBreaks count="1" manualBreakCount="1">
    <brk id="45" max="8" man="1"/>
  </rowBreaks>
  <colBreaks count="1" manualBreakCount="1">
    <brk id="9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72"/>
  <sheetViews>
    <sheetView view="pageBreakPreview" topLeftCell="A55" zoomScaleSheetLayoutView="100" workbookViewId="0">
      <selection activeCell="G71" sqref="G71"/>
    </sheetView>
  </sheetViews>
  <sheetFormatPr defaultRowHeight="12.75"/>
  <cols>
    <col min="1" max="1" width="4.140625" style="1" customWidth="1"/>
    <col min="2" max="2" width="22.85546875" style="1" customWidth="1"/>
    <col min="3" max="3" width="14.7109375" style="1" customWidth="1"/>
    <col min="4" max="4" width="11.42578125" style="1" customWidth="1"/>
    <col min="5" max="5" width="13.7109375" style="1" customWidth="1"/>
    <col min="6" max="6" width="17.42578125" style="1" customWidth="1"/>
    <col min="7" max="8" width="16.28515625" style="1" customWidth="1"/>
    <col min="9" max="9" width="17.140625" style="1" customWidth="1"/>
    <col min="10" max="10" width="9.140625" style="1"/>
    <col min="11" max="11" width="12.140625" style="1" customWidth="1"/>
    <col min="12" max="16384" width="9.140625" style="1"/>
  </cols>
  <sheetData>
    <row r="1" spans="1:11" ht="3.75" customHeight="1"/>
    <row r="2" spans="1:11" ht="12.75" customHeight="1">
      <c r="F2" s="343" t="s">
        <v>277</v>
      </c>
      <c r="G2" s="343"/>
      <c r="H2" s="343"/>
      <c r="I2" s="343"/>
    </row>
    <row r="3" spans="1:11">
      <c r="F3" s="343"/>
      <c r="G3" s="343"/>
      <c r="H3" s="343"/>
      <c r="I3" s="343"/>
    </row>
    <row r="4" spans="1:11">
      <c r="F4" s="343"/>
      <c r="G4" s="343"/>
      <c r="H4" s="343"/>
      <c r="I4" s="343"/>
    </row>
    <row r="5" spans="1:11">
      <c r="F5" s="343"/>
      <c r="G5" s="343"/>
      <c r="H5" s="343"/>
      <c r="I5" s="343"/>
    </row>
    <row r="6" spans="1:11">
      <c r="F6" s="343"/>
      <c r="G6" s="343"/>
      <c r="H6" s="343"/>
      <c r="I6" s="343"/>
    </row>
    <row r="7" spans="1:11" ht="81" customHeight="1">
      <c r="F7" s="343"/>
      <c r="G7" s="343"/>
      <c r="H7" s="343"/>
      <c r="I7" s="343"/>
    </row>
    <row r="10" spans="1:11" ht="15" customHeight="1">
      <c r="A10" s="344" t="s">
        <v>166</v>
      </c>
      <c r="B10" s="344"/>
      <c r="C10" s="344"/>
      <c r="D10" s="344"/>
      <c r="E10" s="344"/>
      <c r="F10" s="344"/>
      <c r="G10" s="344"/>
      <c r="H10" s="344"/>
      <c r="I10" s="344"/>
      <c r="J10" s="61"/>
      <c r="K10" s="61"/>
    </row>
    <row r="11" spans="1:11" ht="15" customHeight="1">
      <c r="A11" s="60"/>
      <c r="B11" s="60"/>
      <c r="C11" s="60"/>
      <c r="D11" s="60"/>
      <c r="E11" s="60"/>
      <c r="F11" s="60"/>
      <c r="G11" s="60"/>
      <c r="H11" s="60"/>
      <c r="I11" s="60"/>
      <c r="J11" s="61"/>
      <c r="K11" s="61"/>
    </row>
    <row r="12" spans="1:11" ht="15" customHeight="1">
      <c r="A12" s="344" t="s">
        <v>164</v>
      </c>
      <c r="B12" s="344"/>
      <c r="C12" s="344"/>
      <c r="D12" s="344"/>
      <c r="E12" s="344"/>
      <c r="F12" s="344"/>
      <c r="G12" s="344"/>
      <c r="H12" s="344"/>
      <c r="I12" s="344"/>
      <c r="J12" s="61"/>
      <c r="K12" s="61"/>
    </row>
    <row r="13" spans="1:11">
      <c r="A13" s="59" t="s">
        <v>165</v>
      </c>
    </row>
    <row r="14" spans="1:11" ht="13.5">
      <c r="A14" s="345" t="s">
        <v>167</v>
      </c>
      <c r="B14" s="345"/>
      <c r="C14" s="345"/>
      <c r="D14" s="345"/>
      <c r="E14" s="345"/>
      <c r="F14" s="345"/>
      <c r="G14" s="345"/>
      <c r="H14" s="345"/>
      <c r="I14" s="345"/>
    </row>
    <row r="15" spans="1:11">
      <c r="A15" s="59"/>
    </row>
    <row r="16" spans="1:11" ht="12.75" customHeight="1">
      <c r="A16" s="342" t="s">
        <v>168</v>
      </c>
      <c r="B16" s="342"/>
      <c r="C16" s="342"/>
      <c r="D16" s="342"/>
      <c r="E16" s="342"/>
      <c r="F16" s="342"/>
      <c r="G16" s="342"/>
      <c r="H16" s="342"/>
      <c r="I16" s="342"/>
      <c r="J16" s="65"/>
      <c r="K16" s="65"/>
    </row>
    <row r="17" spans="1:11" ht="12.75" customHeight="1">
      <c r="A17" s="62"/>
      <c r="B17" s="62"/>
      <c r="C17" s="62"/>
      <c r="D17" s="62"/>
      <c r="E17" s="62"/>
      <c r="F17" s="62"/>
      <c r="G17" s="62"/>
      <c r="H17" s="62"/>
      <c r="I17" s="62"/>
      <c r="J17" s="65"/>
      <c r="K17" s="65"/>
    </row>
    <row r="18" spans="1:11">
      <c r="A18" s="338" t="s">
        <v>281</v>
      </c>
      <c r="B18" s="339"/>
      <c r="C18" s="339"/>
      <c r="D18" s="339"/>
      <c r="E18" s="339"/>
      <c r="F18" s="339"/>
      <c r="G18" s="339"/>
      <c r="H18" s="339"/>
      <c r="I18" s="339"/>
    </row>
    <row r="20" spans="1:11" ht="30" customHeight="1">
      <c r="A20" s="333" t="s">
        <v>169</v>
      </c>
      <c r="B20" s="333" t="s">
        <v>174</v>
      </c>
      <c r="C20" s="333" t="s">
        <v>175</v>
      </c>
      <c r="D20" s="334" t="s">
        <v>176</v>
      </c>
      <c r="E20" s="335"/>
      <c r="F20" s="335"/>
      <c r="G20" s="335"/>
      <c r="H20" s="333" t="s">
        <v>178</v>
      </c>
      <c r="I20" s="333" t="s">
        <v>179</v>
      </c>
    </row>
    <row r="21" spans="1:11" ht="15">
      <c r="A21" s="333"/>
      <c r="B21" s="333"/>
      <c r="C21" s="333"/>
      <c r="D21" s="333" t="s">
        <v>170</v>
      </c>
      <c r="E21" s="334" t="s">
        <v>12</v>
      </c>
      <c r="F21" s="335"/>
      <c r="G21" s="335"/>
      <c r="H21" s="333"/>
      <c r="I21" s="333"/>
    </row>
    <row r="22" spans="1:11" ht="120" customHeight="1">
      <c r="A22" s="333"/>
      <c r="B22" s="333"/>
      <c r="C22" s="333"/>
      <c r="D22" s="333"/>
      <c r="E22" s="63" t="s">
        <v>177</v>
      </c>
      <c r="F22" s="63" t="s">
        <v>171</v>
      </c>
      <c r="G22" s="67" t="s">
        <v>172</v>
      </c>
      <c r="H22" s="333"/>
      <c r="I22" s="333"/>
    </row>
    <row r="23" spans="1:11" ht="15">
      <c r="A23" s="63">
        <v>1</v>
      </c>
      <c r="B23" s="63">
        <v>2</v>
      </c>
      <c r="C23" s="63">
        <v>3</v>
      </c>
      <c r="D23" s="63">
        <v>4</v>
      </c>
      <c r="E23" s="63">
        <v>5</v>
      </c>
      <c r="F23" s="63">
        <v>6</v>
      </c>
      <c r="G23" s="63">
        <v>7</v>
      </c>
      <c r="H23" s="63">
        <v>8</v>
      </c>
      <c r="I23" s="63">
        <v>9</v>
      </c>
    </row>
    <row r="24" spans="1:11" ht="45">
      <c r="A24" s="63">
        <v>1</v>
      </c>
      <c r="B24" s="63" t="s">
        <v>282</v>
      </c>
      <c r="C24" s="66">
        <v>4</v>
      </c>
      <c r="D24" s="66">
        <f>SUM(E24:G24)</f>
        <v>258727</v>
      </c>
      <c r="E24" s="66">
        <v>127362</v>
      </c>
      <c r="F24" s="66">
        <v>4339</v>
      </c>
      <c r="G24" s="66">
        <v>127026</v>
      </c>
      <c r="H24" s="66"/>
      <c r="I24" s="66">
        <f>(D24+H24)*12</f>
        <v>3104724</v>
      </c>
    </row>
    <row r="25" spans="1:11" ht="34.5" customHeight="1">
      <c r="A25" s="63">
        <v>2</v>
      </c>
      <c r="B25" s="63" t="s">
        <v>283</v>
      </c>
      <c r="C25" s="66">
        <v>7</v>
      </c>
      <c r="D25" s="66">
        <f t="shared" ref="D25:D30" si="0">SUM(E25:G25)</f>
        <v>111576</v>
      </c>
      <c r="E25" s="66">
        <v>37985</v>
      </c>
      <c r="F25" s="66">
        <v>4522</v>
      </c>
      <c r="G25" s="66">
        <v>69069</v>
      </c>
      <c r="H25" s="66"/>
      <c r="I25" s="66">
        <f t="shared" ref="I25:I30" si="1">(D25+H25)*12</f>
        <v>1338912</v>
      </c>
    </row>
    <row r="26" spans="1:11" ht="30">
      <c r="A26" s="63">
        <v>3</v>
      </c>
      <c r="B26" s="63" t="s">
        <v>284</v>
      </c>
      <c r="C26" s="66">
        <v>188.9</v>
      </c>
      <c r="D26" s="66">
        <f t="shared" si="0"/>
        <v>2561320</v>
      </c>
      <c r="E26" s="66">
        <v>1312866</v>
      </c>
      <c r="F26" s="66">
        <v>234576</v>
      </c>
      <c r="G26" s="66">
        <v>1013878</v>
      </c>
      <c r="H26" s="66"/>
      <c r="I26" s="66">
        <f t="shared" si="1"/>
        <v>30735840</v>
      </c>
    </row>
    <row r="27" spans="1:11" ht="45">
      <c r="A27" s="63">
        <v>4</v>
      </c>
      <c r="B27" s="63" t="s">
        <v>285</v>
      </c>
      <c r="C27" s="66">
        <v>15.5</v>
      </c>
      <c r="D27" s="66">
        <f t="shared" si="0"/>
        <v>143457</v>
      </c>
      <c r="E27" s="66">
        <v>50229</v>
      </c>
      <c r="F27" s="66">
        <v>6223</v>
      </c>
      <c r="G27" s="66">
        <v>87005</v>
      </c>
      <c r="H27" s="66"/>
      <c r="I27" s="66">
        <f t="shared" si="1"/>
        <v>1721484</v>
      </c>
    </row>
    <row r="28" spans="1:11" ht="15">
      <c r="A28" s="63">
        <v>5</v>
      </c>
      <c r="B28" s="63" t="s">
        <v>286</v>
      </c>
      <c r="C28" s="66">
        <v>6</v>
      </c>
      <c r="D28" s="66">
        <f t="shared" si="0"/>
        <v>146350</v>
      </c>
      <c r="E28" s="66">
        <v>28274</v>
      </c>
      <c r="F28" s="66"/>
      <c r="G28" s="66">
        <v>118076</v>
      </c>
      <c r="H28" s="66"/>
      <c r="I28" s="66">
        <f t="shared" si="1"/>
        <v>1756200</v>
      </c>
    </row>
    <row r="29" spans="1:11" ht="30">
      <c r="A29" s="63">
        <v>6</v>
      </c>
      <c r="B29" s="63" t="s">
        <v>287</v>
      </c>
      <c r="C29" s="66">
        <v>75.73</v>
      </c>
      <c r="D29" s="66">
        <f t="shared" si="0"/>
        <v>1000205</v>
      </c>
      <c r="E29" s="66">
        <v>279074</v>
      </c>
      <c r="F29" s="66">
        <v>126543</v>
      </c>
      <c r="G29" s="66">
        <v>594588</v>
      </c>
      <c r="H29" s="66">
        <v>1865</v>
      </c>
      <c r="I29" s="66">
        <f t="shared" si="1"/>
        <v>12024840</v>
      </c>
    </row>
    <row r="30" spans="1:11" ht="15">
      <c r="A30" s="63">
        <v>7</v>
      </c>
      <c r="B30" s="63" t="s">
        <v>288</v>
      </c>
      <c r="C30" s="66"/>
      <c r="D30" s="66">
        <f t="shared" si="0"/>
        <v>0</v>
      </c>
      <c r="E30" s="66"/>
      <c r="F30" s="66"/>
      <c r="G30" s="66"/>
      <c r="H30" s="66"/>
      <c r="I30" s="66">
        <f t="shared" si="1"/>
        <v>0</v>
      </c>
    </row>
    <row r="31" spans="1:11" ht="15">
      <c r="A31" s="341" t="s">
        <v>173</v>
      </c>
      <c r="B31" s="341"/>
      <c r="C31" s="66">
        <f>SUM(C24:C30)</f>
        <v>297.13</v>
      </c>
      <c r="D31" s="66">
        <f t="shared" ref="D31:I31" si="2">SUM(D24:D30)</f>
        <v>4221635</v>
      </c>
      <c r="E31" s="66">
        <f t="shared" si="2"/>
        <v>1835790</v>
      </c>
      <c r="F31" s="66">
        <f t="shared" si="2"/>
        <v>376203</v>
      </c>
      <c r="G31" s="66">
        <f t="shared" si="2"/>
        <v>2009642</v>
      </c>
      <c r="H31" s="66">
        <f t="shared" si="2"/>
        <v>1865</v>
      </c>
      <c r="I31" s="66">
        <f t="shared" si="2"/>
        <v>50682000</v>
      </c>
    </row>
    <row r="33" spans="1:11" ht="12.75" customHeight="1">
      <c r="A33" s="342" t="s">
        <v>181</v>
      </c>
      <c r="B33" s="342"/>
      <c r="C33" s="342"/>
      <c r="D33" s="342"/>
      <c r="E33" s="342"/>
      <c r="F33" s="342"/>
      <c r="G33" s="342"/>
      <c r="H33" s="342"/>
      <c r="I33" s="342"/>
      <c r="J33" s="65"/>
      <c r="K33" s="65"/>
    </row>
    <row r="34" spans="1:11" ht="15">
      <c r="B34" s="69" t="s">
        <v>180</v>
      </c>
    </row>
    <row r="35" spans="1:11" ht="15.6" customHeight="1">
      <c r="A35" s="338" t="s">
        <v>292</v>
      </c>
      <c r="B35" s="339"/>
      <c r="C35" s="339"/>
      <c r="D35" s="339"/>
      <c r="E35" s="339"/>
      <c r="F35" s="339"/>
      <c r="G35" s="339"/>
      <c r="H35" s="339"/>
      <c r="I35" s="339"/>
    </row>
    <row r="37" spans="1:11" ht="90">
      <c r="A37" s="63" t="s">
        <v>169</v>
      </c>
      <c r="B37" s="63" t="s">
        <v>182</v>
      </c>
      <c r="C37" s="63" t="s">
        <v>183</v>
      </c>
      <c r="D37" s="63" t="s">
        <v>184</v>
      </c>
      <c r="E37" s="63" t="s">
        <v>185</v>
      </c>
      <c r="F37" s="63" t="s">
        <v>191</v>
      </c>
      <c r="G37" s="63" t="s">
        <v>152</v>
      </c>
      <c r="I37" s="70"/>
    </row>
    <row r="38" spans="1:11" ht="15">
      <c r="A38" s="63">
        <v>1</v>
      </c>
      <c r="B38" s="63">
        <v>2</v>
      </c>
      <c r="C38" s="63">
        <v>3</v>
      </c>
      <c r="D38" s="63">
        <v>4</v>
      </c>
      <c r="E38" s="63">
        <v>5</v>
      </c>
      <c r="F38" s="63">
        <v>6</v>
      </c>
      <c r="G38" s="63">
        <v>7</v>
      </c>
      <c r="I38" s="70"/>
    </row>
    <row r="39" spans="1:11" ht="15">
      <c r="A39" s="63">
        <v>1</v>
      </c>
      <c r="B39" s="63" t="s">
        <v>289</v>
      </c>
      <c r="C39" s="66"/>
      <c r="D39" s="66"/>
      <c r="E39" s="66"/>
      <c r="F39" s="58" t="s">
        <v>186</v>
      </c>
      <c r="G39" s="66">
        <f>C39*D39*E39</f>
        <v>0</v>
      </c>
      <c r="I39" s="71"/>
    </row>
    <row r="40" spans="1:11" ht="15">
      <c r="A40" s="63">
        <v>2</v>
      </c>
      <c r="B40" s="63" t="s">
        <v>290</v>
      </c>
      <c r="C40" s="66"/>
      <c r="D40" s="66"/>
      <c r="E40" s="66"/>
      <c r="F40" s="58" t="s">
        <v>186</v>
      </c>
      <c r="G40" s="66">
        <f>C40*D40*E40</f>
        <v>0</v>
      </c>
      <c r="I40" s="71"/>
    </row>
    <row r="41" spans="1:11" ht="15">
      <c r="A41" s="63">
        <v>3</v>
      </c>
      <c r="B41" s="63" t="s">
        <v>291</v>
      </c>
      <c r="C41" s="66" t="s">
        <v>186</v>
      </c>
      <c r="D41" s="66"/>
      <c r="E41" s="66" t="s">
        <v>186</v>
      </c>
      <c r="F41" s="58"/>
      <c r="G41" s="66">
        <f>D41+F41</f>
        <v>0</v>
      </c>
      <c r="I41" s="71"/>
    </row>
    <row r="42" spans="1:11" ht="15">
      <c r="A42" s="63"/>
      <c r="B42" s="64" t="s">
        <v>173</v>
      </c>
      <c r="C42" s="66" t="s">
        <v>186</v>
      </c>
      <c r="D42" s="66" t="s">
        <v>186</v>
      </c>
      <c r="E42" s="66" t="s">
        <v>186</v>
      </c>
      <c r="F42" s="66" t="s">
        <v>186</v>
      </c>
      <c r="G42" s="66">
        <f>SUM(G39:G40)</f>
        <v>0</v>
      </c>
      <c r="I42" s="71"/>
    </row>
    <row r="44" spans="1:11" ht="12.75" customHeight="1">
      <c r="A44" s="342" t="s">
        <v>193</v>
      </c>
      <c r="B44" s="342"/>
      <c r="C44" s="342"/>
      <c r="D44" s="342"/>
      <c r="E44" s="342"/>
      <c r="F44" s="342"/>
      <c r="G44" s="342"/>
      <c r="H44" s="342"/>
      <c r="I44" s="342"/>
      <c r="J44" s="65"/>
      <c r="K44" s="65"/>
    </row>
    <row r="45" spans="1:11" ht="13.5">
      <c r="B45" s="68" t="s">
        <v>188</v>
      </c>
    </row>
    <row r="46" spans="1:11">
      <c r="A46" s="339" t="s">
        <v>292</v>
      </c>
      <c r="B46" s="339"/>
      <c r="C46" s="339"/>
      <c r="D46" s="339"/>
      <c r="E46" s="339"/>
      <c r="F46" s="339"/>
      <c r="G46" s="339"/>
      <c r="H46" s="339"/>
      <c r="I46" s="339"/>
    </row>
    <row r="48" spans="1:11" ht="75">
      <c r="A48" s="63" t="s">
        <v>169</v>
      </c>
      <c r="B48" s="63" t="s">
        <v>182</v>
      </c>
      <c r="C48" s="63" t="s">
        <v>192</v>
      </c>
      <c r="D48" s="63" t="s">
        <v>189</v>
      </c>
      <c r="E48" s="63" t="s">
        <v>190</v>
      </c>
      <c r="F48" s="63" t="s">
        <v>187</v>
      </c>
    </row>
    <row r="49" spans="1:11" ht="15">
      <c r="A49" s="63">
        <v>1</v>
      </c>
      <c r="B49" s="63">
        <v>2</v>
      </c>
      <c r="C49" s="63">
        <v>3</v>
      </c>
      <c r="D49" s="63">
        <v>4</v>
      </c>
      <c r="E49" s="63">
        <v>5</v>
      </c>
      <c r="F49" s="63">
        <v>6</v>
      </c>
    </row>
    <row r="50" spans="1:11" ht="120">
      <c r="A50" s="63">
        <v>1</v>
      </c>
      <c r="B50" s="63" t="s">
        <v>293</v>
      </c>
      <c r="C50" s="66"/>
      <c r="D50" s="66"/>
      <c r="E50" s="66"/>
      <c r="F50" s="66">
        <f>C50*D50*E50</f>
        <v>0</v>
      </c>
    </row>
    <row r="51" spans="1:11" ht="15">
      <c r="A51" s="63">
        <v>2</v>
      </c>
      <c r="B51" s="63"/>
      <c r="C51" s="66"/>
      <c r="D51" s="66"/>
      <c r="E51" s="66"/>
      <c r="F51" s="66">
        <f>C51*D51*E51</f>
        <v>0</v>
      </c>
    </row>
    <row r="52" spans="1:11" ht="15">
      <c r="A52" s="63"/>
      <c r="B52" s="64" t="s">
        <v>173</v>
      </c>
      <c r="C52" s="63" t="s">
        <v>186</v>
      </c>
      <c r="D52" s="63" t="s">
        <v>186</v>
      </c>
      <c r="E52" s="63" t="s">
        <v>186</v>
      </c>
      <c r="F52" s="66">
        <f>SUM(F50:F51)</f>
        <v>0</v>
      </c>
    </row>
    <row r="53" spans="1:11">
      <c r="J53" s="1" t="s">
        <v>299</v>
      </c>
      <c r="K53" s="80">
        <f>F52+G42</f>
        <v>0</v>
      </c>
    </row>
    <row r="54" spans="1:11" ht="32.25" customHeight="1">
      <c r="A54" s="340" t="s">
        <v>195</v>
      </c>
      <c r="B54" s="340"/>
      <c r="C54" s="340"/>
      <c r="D54" s="340"/>
      <c r="E54" s="340"/>
      <c r="F54" s="340"/>
      <c r="G54" s="340"/>
      <c r="H54" s="340"/>
      <c r="I54" s="340"/>
      <c r="J54" s="65"/>
      <c r="K54" s="65"/>
    </row>
    <row r="55" spans="1:11" ht="16.149999999999999" customHeight="1">
      <c r="A55" s="73"/>
      <c r="B55" s="73"/>
      <c r="C55" s="73"/>
      <c r="D55" s="73"/>
      <c r="E55" s="73"/>
      <c r="F55" s="73"/>
      <c r="G55" s="73"/>
      <c r="H55" s="73"/>
      <c r="I55" s="73"/>
      <c r="J55" s="65"/>
      <c r="K55" s="65"/>
    </row>
    <row r="56" spans="1:11">
      <c r="A56" s="338" t="s">
        <v>294</v>
      </c>
      <c r="B56" s="339"/>
      <c r="C56" s="339"/>
      <c r="D56" s="339"/>
      <c r="E56" s="339"/>
      <c r="F56" s="339"/>
      <c r="G56" s="339"/>
      <c r="H56" s="339"/>
      <c r="I56" s="339"/>
    </row>
    <row r="57" spans="1:11" ht="13.5">
      <c r="B57" s="68" t="s">
        <v>194</v>
      </c>
    </row>
    <row r="58" spans="1:11" ht="60">
      <c r="A58" s="63" t="s">
        <v>169</v>
      </c>
      <c r="B58" s="333" t="s">
        <v>196</v>
      </c>
      <c r="C58" s="333"/>
      <c r="D58" s="333"/>
      <c r="E58" s="333"/>
      <c r="F58" s="63" t="s">
        <v>197</v>
      </c>
      <c r="G58" s="63" t="s">
        <v>198</v>
      </c>
    </row>
    <row r="59" spans="1:11" ht="15">
      <c r="A59" s="63">
        <v>1</v>
      </c>
      <c r="B59" s="333">
        <v>2</v>
      </c>
      <c r="C59" s="333"/>
      <c r="D59" s="333"/>
      <c r="E59" s="333"/>
      <c r="F59" s="63">
        <v>3</v>
      </c>
      <c r="G59" s="63">
        <v>4</v>
      </c>
    </row>
    <row r="60" spans="1:11" ht="25.5" customHeight="1">
      <c r="A60" s="63">
        <v>1</v>
      </c>
      <c r="B60" s="333" t="s">
        <v>213</v>
      </c>
      <c r="C60" s="333"/>
      <c r="D60" s="333"/>
      <c r="E60" s="333"/>
      <c r="F60" s="63" t="s">
        <v>186</v>
      </c>
      <c r="G60" s="63"/>
    </row>
    <row r="61" spans="1:11" ht="15">
      <c r="A61" s="333" t="s">
        <v>199</v>
      </c>
      <c r="B61" s="330" t="s">
        <v>211</v>
      </c>
      <c r="C61" s="331"/>
      <c r="D61" s="331"/>
      <c r="E61" s="332"/>
      <c r="F61" s="72"/>
      <c r="G61" s="72"/>
    </row>
    <row r="62" spans="1:11" ht="15">
      <c r="A62" s="333"/>
      <c r="B62" s="337" t="s">
        <v>200</v>
      </c>
      <c r="C62" s="337"/>
      <c r="D62" s="337"/>
      <c r="E62" s="337"/>
      <c r="F62" s="81">
        <v>50682000</v>
      </c>
      <c r="G62" s="81">
        <f>SUM(F62*22%)</f>
        <v>11150040</v>
      </c>
    </row>
    <row r="63" spans="1:11" ht="15">
      <c r="A63" s="63" t="s">
        <v>201</v>
      </c>
      <c r="B63" s="337" t="s">
        <v>202</v>
      </c>
      <c r="C63" s="337"/>
      <c r="D63" s="337"/>
      <c r="E63" s="337"/>
      <c r="F63" s="66"/>
      <c r="G63" s="66"/>
    </row>
    <row r="64" spans="1:11" ht="30.75" customHeight="1">
      <c r="A64" s="63" t="s">
        <v>203</v>
      </c>
      <c r="B64" s="330" t="s">
        <v>214</v>
      </c>
      <c r="C64" s="331"/>
      <c r="D64" s="331"/>
      <c r="E64" s="332"/>
      <c r="F64" s="66"/>
      <c r="G64" s="66"/>
    </row>
    <row r="65" spans="1:7" ht="15">
      <c r="A65" s="63">
        <v>2</v>
      </c>
      <c r="B65" s="333" t="s">
        <v>212</v>
      </c>
      <c r="C65" s="333"/>
      <c r="D65" s="333"/>
      <c r="E65" s="333"/>
      <c r="F65" s="63" t="s">
        <v>186</v>
      </c>
      <c r="G65" s="66"/>
    </row>
    <row r="66" spans="1:7" ht="15">
      <c r="A66" s="333" t="s">
        <v>204</v>
      </c>
      <c r="B66" s="330" t="s">
        <v>215</v>
      </c>
      <c r="C66" s="331"/>
      <c r="D66" s="331"/>
      <c r="E66" s="332"/>
      <c r="F66" s="72"/>
      <c r="G66" s="72"/>
    </row>
    <row r="67" spans="1:7" ht="33" customHeight="1">
      <c r="A67" s="333"/>
      <c r="B67" s="330" t="s">
        <v>205</v>
      </c>
      <c r="C67" s="331"/>
      <c r="D67" s="331"/>
      <c r="E67" s="332"/>
      <c r="F67" s="81">
        <v>50682000</v>
      </c>
      <c r="G67" s="81">
        <f>SUM(F67)*2.9%-3</f>
        <v>1469775</v>
      </c>
    </row>
    <row r="68" spans="1:7" ht="29.45" customHeight="1">
      <c r="A68" s="63" t="s">
        <v>206</v>
      </c>
      <c r="B68" s="330" t="s">
        <v>207</v>
      </c>
      <c r="C68" s="331"/>
      <c r="D68" s="331"/>
      <c r="E68" s="332"/>
      <c r="F68" s="66"/>
      <c r="G68" s="66"/>
    </row>
    <row r="69" spans="1:7" ht="31.5" customHeight="1">
      <c r="A69" s="63" t="s">
        <v>208</v>
      </c>
      <c r="B69" s="330" t="s">
        <v>209</v>
      </c>
      <c r="C69" s="331"/>
      <c r="D69" s="331"/>
      <c r="E69" s="332"/>
      <c r="F69" s="66">
        <v>50682000</v>
      </c>
      <c r="G69" s="66">
        <f>SUM(F69*0.2%)-1</f>
        <v>101363</v>
      </c>
    </row>
    <row r="70" spans="1:7" ht="30" customHeight="1">
      <c r="A70" s="63">
        <v>3</v>
      </c>
      <c r="B70" s="333" t="s">
        <v>210</v>
      </c>
      <c r="C70" s="333"/>
      <c r="D70" s="333"/>
      <c r="E70" s="333"/>
      <c r="F70" s="66">
        <v>50682000</v>
      </c>
      <c r="G70" s="66">
        <f>SUM(F70*5.1%)</f>
        <v>2584782</v>
      </c>
    </row>
    <row r="71" spans="1:7" ht="39.6" customHeight="1">
      <c r="A71" s="63">
        <v>4</v>
      </c>
      <c r="B71" s="334" t="s">
        <v>421</v>
      </c>
      <c r="C71" s="335"/>
      <c r="D71" s="335"/>
      <c r="E71" s="336"/>
      <c r="F71" s="66"/>
      <c r="G71" s="66">
        <v>22249.39</v>
      </c>
    </row>
    <row r="72" spans="1:7" ht="15">
      <c r="A72" s="63"/>
      <c r="B72" s="333" t="s">
        <v>173</v>
      </c>
      <c r="C72" s="333"/>
      <c r="D72" s="333"/>
      <c r="E72" s="333"/>
      <c r="F72" s="63" t="s">
        <v>186</v>
      </c>
      <c r="G72" s="66">
        <f>SUM(G60:G71)</f>
        <v>15328209.390000001</v>
      </c>
    </row>
  </sheetData>
  <mergeCells count="38">
    <mergeCell ref="A12:I12"/>
    <mergeCell ref="D20:G20"/>
    <mergeCell ref="H20:H22"/>
    <mergeCell ref="A44:I44"/>
    <mergeCell ref="A31:B31"/>
    <mergeCell ref="A16:I16"/>
    <mergeCell ref="F2:I7"/>
    <mergeCell ref="A46:I46"/>
    <mergeCell ref="A54:I54"/>
    <mergeCell ref="A61:A62"/>
    <mergeCell ref="A33:I33"/>
    <mergeCell ref="A35:I35"/>
    <mergeCell ref="A10:I10"/>
    <mergeCell ref="A20:A22"/>
    <mergeCell ref="B20:B22"/>
    <mergeCell ref="C20:C22"/>
    <mergeCell ref="I20:I22"/>
    <mergeCell ref="D21:D22"/>
    <mergeCell ref="E21:G21"/>
    <mergeCell ref="A56:I56"/>
    <mergeCell ref="A14:I14"/>
    <mergeCell ref="A18:I18"/>
    <mergeCell ref="A66:A67"/>
    <mergeCell ref="B58:E58"/>
    <mergeCell ref="B59:E59"/>
    <mergeCell ref="B60:E60"/>
    <mergeCell ref="B61:E61"/>
    <mergeCell ref="B62:E62"/>
    <mergeCell ref="B63:E63"/>
    <mergeCell ref="B64:E64"/>
    <mergeCell ref="B65:E65"/>
    <mergeCell ref="B66:E66"/>
    <mergeCell ref="B67:E67"/>
    <mergeCell ref="B72:E72"/>
    <mergeCell ref="B71:E71"/>
    <mergeCell ref="B68:E68"/>
    <mergeCell ref="B69:E69"/>
    <mergeCell ref="B70:E70"/>
  </mergeCells>
  <pageMargins left="0.7" right="0.7" top="0.75" bottom="0.75" header="0.3" footer="0.3"/>
  <pageSetup paperSize="9" scale="66" fitToHeight="0" orientation="portrait" horizontalDpi="4294967293" r:id="rId1"/>
  <rowBreaks count="1" manualBreakCount="1">
    <brk id="4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10"/>
  <sheetViews>
    <sheetView view="pageBreakPreview" zoomScaleSheetLayoutView="100" workbookViewId="0">
      <selection activeCell="C31" sqref="C31"/>
    </sheetView>
  </sheetViews>
  <sheetFormatPr defaultRowHeight="12.75"/>
  <cols>
    <col min="1" max="1" width="3.85546875" customWidth="1"/>
    <col min="2" max="2" width="24.28515625" customWidth="1"/>
    <col min="3" max="4" width="15.140625" customWidth="1"/>
    <col min="5" max="5" width="14" customWidth="1"/>
    <col min="6" max="6" width="17.28515625" customWidth="1"/>
  </cols>
  <sheetData>
    <row r="2" spans="1:11" s="1" customFormat="1" ht="19.149999999999999" customHeight="1">
      <c r="A2" s="346" t="s">
        <v>219</v>
      </c>
      <c r="B2" s="346"/>
      <c r="C2" s="346"/>
      <c r="D2" s="346"/>
      <c r="E2" s="346"/>
      <c r="F2" s="346"/>
      <c r="G2" s="74"/>
      <c r="H2" s="75"/>
      <c r="I2" s="75"/>
      <c r="J2" s="75"/>
      <c r="K2" s="75"/>
    </row>
    <row r="3" spans="1:11" s="1" customFormat="1">
      <c r="A3" s="59"/>
    </row>
    <row r="4" spans="1:11" s="18" customFormat="1">
      <c r="A4" s="316" t="s">
        <v>348</v>
      </c>
      <c r="B4" s="314"/>
      <c r="C4" s="314"/>
      <c r="D4" s="314"/>
      <c r="E4" s="314"/>
      <c r="F4" s="314"/>
      <c r="G4" s="22"/>
      <c r="H4" s="22"/>
      <c r="I4" s="22"/>
      <c r="J4" s="22"/>
      <c r="K4" s="22"/>
    </row>
    <row r="5" spans="1:11" s="1" customFormat="1"/>
    <row r="6" spans="1:11" ht="60">
      <c r="A6" s="63" t="s">
        <v>169</v>
      </c>
      <c r="B6" s="63" t="s">
        <v>0</v>
      </c>
      <c r="C6" s="63" t="s">
        <v>217</v>
      </c>
      <c r="D6" s="63" t="s">
        <v>221</v>
      </c>
      <c r="E6" s="63" t="s">
        <v>222</v>
      </c>
      <c r="F6" s="63" t="s">
        <v>223</v>
      </c>
    </row>
    <row r="7" spans="1:11" ht="15">
      <c r="A7" s="63">
        <v>1</v>
      </c>
      <c r="B7" s="63">
        <v>2</v>
      </c>
      <c r="C7" s="63">
        <v>3</v>
      </c>
      <c r="D7" s="63">
        <v>4</v>
      </c>
      <c r="E7" s="63">
        <v>5</v>
      </c>
      <c r="F7" s="63">
        <v>6</v>
      </c>
    </row>
    <row r="8" spans="1:11" ht="45">
      <c r="A8" s="63">
        <v>1</v>
      </c>
      <c r="B8" s="63" t="s">
        <v>301</v>
      </c>
      <c r="C8" s="66">
        <v>1100</v>
      </c>
      <c r="D8" s="66">
        <v>15</v>
      </c>
      <c r="E8" s="66">
        <v>12</v>
      </c>
      <c r="F8" s="66">
        <f>C8*E8*D8</f>
        <v>198000</v>
      </c>
    </row>
    <row r="9" spans="1:11" ht="15">
      <c r="A9" s="63">
        <v>2</v>
      </c>
      <c r="B9" s="63"/>
      <c r="C9" s="66"/>
      <c r="D9" s="66"/>
      <c r="E9" s="66"/>
      <c r="F9" s="66">
        <f>C9*E9*D9</f>
        <v>0</v>
      </c>
    </row>
    <row r="10" spans="1:11" ht="15">
      <c r="A10" s="63"/>
      <c r="B10" s="64" t="s">
        <v>173</v>
      </c>
      <c r="C10" s="63" t="s">
        <v>186</v>
      </c>
      <c r="D10" s="63"/>
      <c r="E10" s="63" t="s">
        <v>186</v>
      </c>
      <c r="F10" s="66">
        <f>SUM(F8:F9)</f>
        <v>198000</v>
      </c>
    </row>
  </sheetData>
  <mergeCells count="2">
    <mergeCell ref="A2:F2"/>
    <mergeCell ref="A4:F4"/>
  </mergeCells>
  <pageMargins left="0.7" right="0.7" top="0.75" bottom="0.75" header="0.3" footer="0.3"/>
  <pageSetup paperSize="9" scale="99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K45"/>
  <sheetViews>
    <sheetView view="pageBreakPreview" zoomScale="60" workbookViewId="0">
      <selection activeCell="H29" sqref="H29"/>
    </sheetView>
  </sheetViews>
  <sheetFormatPr defaultRowHeight="12.75"/>
  <cols>
    <col min="1" max="1" width="5.42578125" customWidth="1"/>
    <col min="2" max="2" width="20.42578125" customWidth="1"/>
    <col min="3" max="3" width="12.7109375" customWidth="1"/>
    <col min="4" max="4" width="12.140625" customWidth="1"/>
    <col min="5" max="5" width="20.85546875" customWidth="1"/>
    <col min="8" max="8" width="12.140625" customWidth="1"/>
  </cols>
  <sheetData>
    <row r="2" spans="1:11" s="1" customFormat="1" ht="16.149999999999999" customHeight="1">
      <c r="A2" s="346" t="s">
        <v>225</v>
      </c>
      <c r="B2" s="346"/>
      <c r="C2" s="346"/>
      <c r="D2" s="346"/>
      <c r="E2" s="346"/>
      <c r="F2" s="346"/>
      <c r="G2" s="74"/>
      <c r="H2" s="75"/>
      <c r="I2" s="75"/>
      <c r="J2" s="75"/>
      <c r="K2" s="75"/>
    </row>
    <row r="3" spans="1:11" ht="13.5">
      <c r="A3" s="68" t="s">
        <v>224</v>
      </c>
    </row>
    <row r="4" spans="1:11">
      <c r="A4" s="342" t="s">
        <v>229</v>
      </c>
      <c r="B4" s="342"/>
      <c r="C4" s="342"/>
      <c r="D4" s="342"/>
      <c r="E4" s="342"/>
      <c r="F4" s="342"/>
      <c r="G4" s="76"/>
      <c r="H4" s="76"/>
      <c r="I4" s="76"/>
      <c r="J4" s="76"/>
    </row>
    <row r="5" spans="1:11" ht="13.5">
      <c r="A5" s="68"/>
    </row>
    <row r="6" spans="1:11" s="18" customFormat="1">
      <c r="A6" s="316" t="s">
        <v>349</v>
      </c>
      <c r="B6" s="314"/>
      <c r="C6" s="314"/>
      <c r="D6" s="314"/>
      <c r="E6" s="314"/>
      <c r="F6" s="314"/>
      <c r="G6" s="22"/>
      <c r="H6" s="22"/>
      <c r="I6" s="22"/>
      <c r="J6" s="22"/>
      <c r="K6" s="22"/>
    </row>
    <row r="8" spans="1:11" ht="60">
      <c r="A8" s="63" t="s">
        <v>169</v>
      </c>
      <c r="B8" s="63" t="s">
        <v>182</v>
      </c>
      <c r="C8" s="63" t="s">
        <v>226</v>
      </c>
      <c r="D8" s="63" t="s">
        <v>227</v>
      </c>
      <c r="E8" s="63" t="s">
        <v>228</v>
      </c>
      <c r="G8" s="83" t="s">
        <v>354</v>
      </c>
    </row>
    <row r="9" spans="1:11" ht="15">
      <c r="A9" s="63">
        <v>1</v>
      </c>
      <c r="B9" s="63">
        <v>2</v>
      </c>
      <c r="C9" s="63">
        <v>3</v>
      </c>
      <c r="D9" s="63">
        <v>4</v>
      </c>
      <c r="E9" s="63">
        <v>5</v>
      </c>
    </row>
    <row r="10" spans="1:11" ht="15">
      <c r="A10" s="63">
        <v>1</v>
      </c>
      <c r="B10" s="63" t="s">
        <v>302</v>
      </c>
      <c r="C10" s="66">
        <v>0</v>
      </c>
      <c r="D10" s="66"/>
      <c r="E10" s="66">
        <f>D10*C10/100</f>
        <v>0</v>
      </c>
    </row>
    <row r="11" spans="1:11" ht="15">
      <c r="A11" s="63">
        <v>2</v>
      </c>
      <c r="B11" s="63" t="s">
        <v>303</v>
      </c>
      <c r="C11" s="66">
        <v>3333333</v>
      </c>
      <c r="D11" s="66">
        <v>1.5</v>
      </c>
      <c r="E11" s="66">
        <f>D11*C11/100</f>
        <v>49999.995000000003</v>
      </c>
    </row>
    <row r="12" spans="1:11" ht="15">
      <c r="A12" s="63"/>
      <c r="B12" s="64" t="s">
        <v>173</v>
      </c>
      <c r="C12" s="63"/>
      <c r="D12" s="63" t="s">
        <v>186</v>
      </c>
      <c r="E12" s="66">
        <f>SUM(E10:E11)</f>
        <v>49999.995000000003</v>
      </c>
    </row>
    <row r="14" spans="1:11">
      <c r="A14" s="342" t="s">
        <v>230</v>
      </c>
      <c r="B14" s="342"/>
      <c r="C14" s="342"/>
      <c r="D14" s="342"/>
      <c r="E14" s="342"/>
      <c r="F14" s="342"/>
      <c r="G14" s="76"/>
      <c r="H14" s="76"/>
      <c r="I14" s="76"/>
      <c r="J14" s="76"/>
    </row>
    <row r="15" spans="1:11" ht="13.5">
      <c r="A15" s="68"/>
    </row>
    <row r="16" spans="1:11" s="18" customFormat="1">
      <c r="A16" s="316" t="s">
        <v>350</v>
      </c>
      <c r="B16" s="314"/>
      <c r="C16" s="314"/>
      <c r="D16" s="314"/>
      <c r="E16" s="314"/>
      <c r="F16" s="314"/>
      <c r="G16" s="22" t="s">
        <v>354</v>
      </c>
      <c r="H16" s="22"/>
      <c r="I16" s="22"/>
      <c r="J16" s="22"/>
      <c r="K16" s="22"/>
    </row>
    <row r="18" spans="1:11" ht="61.9" customHeight="1">
      <c r="A18" s="63" t="s">
        <v>169</v>
      </c>
      <c r="B18" s="63" t="s">
        <v>182</v>
      </c>
      <c r="C18" s="63" t="s">
        <v>226</v>
      </c>
      <c r="D18" s="63" t="s">
        <v>227</v>
      </c>
      <c r="E18" s="63" t="s">
        <v>228</v>
      </c>
    </row>
    <row r="19" spans="1:11" ht="15">
      <c r="A19" s="63">
        <v>1</v>
      </c>
      <c r="B19" s="63">
        <v>2</v>
      </c>
      <c r="C19" s="63">
        <v>3</v>
      </c>
      <c r="D19" s="63">
        <v>4</v>
      </c>
      <c r="E19" s="63">
        <v>5</v>
      </c>
    </row>
    <row r="20" spans="1:11" ht="15">
      <c r="A20" s="63">
        <v>1</v>
      </c>
      <c r="B20" s="63" t="s">
        <v>304</v>
      </c>
      <c r="C20" s="66"/>
      <c r="D20" s="66"/>
      <c r="E20" s="66">
        <v>30100</v>
      </c>
    </row>
    <row r="21" spans="1:11" ht="15">
      <c r="A21" s="63">
        <v>2</v>
      </c>
      <c r="B21" s="112"/>
      <c r="C21" s="112"/>
      <c r="D21" s="112"/>
      <c r="E21" s="112"/>
    </row>
    <row r="22" spans="1:11" ht="15">
      <c r="A22" s="63">
        <v>3</v>
      </c>
      <c r="B22" s="63"/>
      <c r="C22" s="66"/>
      <c r="D22" s="66"/>
      <c r="E22" s="66">
        <f>D22*C22/100</f>
        <v>0</v>
      </c>
    </row>
    <row r="23" spans="1:11" ht="15">
      <c r="A23" s="63"/>
      <c r="B23" s="64" t="s">
        <v>173</v>
      </c>
      <c r="C23" s="63"/>
      <c r="D23" s="63" t="s">
        <v>186</v>
      </c>
      <c r="E23" s="66">
        <f>SUM(E20:E22)</f>
        <v>30100</v>
      </c>
      <c r="G23" t="s">
        <v>352</v>
      </c>
      <c r="H23" s="82">
        <f>E23+E34</f>
        <v>167600</v>
      </c>
    </row>
    <row r="25" spans="1:11">
      <c r="A25" s="342" t="s">
        <v>231</v>
      </c>
      <c r="B25" s="342"/>
      <c r="C25" s="342"/>
      <c r="D25" s="342"/>
      <c r="E25" s="342"/>
      <c r="F25" s="342"/>
      <c r="G25" s="76"/>
      <c r="H25" s="76"/>
      <c r="I25" s="76"/>
      <c r="J25" s="76"/>
    </row>
    <row r="26" spans="1:11" ht="13.5">
      <c r="A26" s="68"/>
    </row>
    <row r="27" spans="1:11" s="18" customFormat="1">
      <c r="A27" s="316" t="s">
        <v>350</v>
      </c>
      <c r="B27" s="314"/>
      <c r="C27" s="314"/>
      <c r="D27" s="314"/>
      <c r="E27" s="314"/>
      <c r="F27" s="314"/>
      <c r="G27" s="22"/>
      <c r="H27" s="22"/>
      <c r="I27" s="22"/>
      <c r="J27" s="22"/>
      <c r="K27" s="22"/>
    </row>
    <row r="29" spans="1:11" ht="60">
      <c r="A29" s="63" t="s">
        <v>169</v>
      </c>
      <c r="B29" s="63" t="s">
        <v>182</v>
      </c>
      <c r="C29" s="63" t="s">
        <v>233</v>
      </c>
      <c r="D29" s="63" t="s">
        <v>234</v>
      </c>
      <c r="E29" s="63" t="s">
        <v>235</v>
      </c>
    </row>
    <row r="30" spans="1:11" ht="15">
      <c r="A30" s="63">
        <v>1</v>
      </c>
      <c r="B30" s="63">
        <v>2</v>
      </c>
      <c r="C30" s="63">
        <v>3</v>
      </c>
      <c r="D30" s="63">
        <v>4</v>
      </c>
      <c r="E30" s="63">
        <v>5</v>
      </c>
    </row>
    <row r="31" spans="1:11" ht="30">
      <c r="A31" s="63">
        <v>1</v>
      </c>
      <c r="B31" s="63" t="s">
        <v>306</v>
      </c>
      <c r="C31" s="66"/>
      <c r="D31" s="66"/>
      <c r="E31" s="66">
        <v>137500</v>
      </c>
    </row>
    <row r="32" spans="1:11" ht="15">
      <c r="A32" s="63">
        <v>2</v>
      </c>
      <c r="B32" s="63" t="s">
        <v>307</v>
      </c>
      <c r="C32" s="66"/>
      <c r="D32" s="66"/>
      <c r="E32" s="66">
        <f>C32*D32</f>
        <v>0</v>
      </c>
    </row>
    <row r="33" spans="1:11" ht="15">
      <c r="A33" s="63">
        <v>3</v>
      </c>
      <c r="B33" s="63"/>
      <c r="C33" s="66"/>
      <c r="D33" s="66"/>
      <c r="E33" s="66">
        <f>C33*D33</f>
        <v>0</v>
      </c>
    </row>
    <row r="34" spans="1:11" ht="15">
      <c r="A34" s="63"/>
      <c r="B34" s="64" t="s">
        <v>173</v>
      </c>
      <c r="C34" s="63"/>
      <c r="D34" s="63" t="s">
        <v>186</v>
      </c>
      <c r="E34" s="66">
        <f>SUM(E31:E33)</f>
        <v>137500</v>
      </c>
      <c r="G34" t="s">
        <v>353</v>
      </c>
    </row>
    <row r="36" spans="1:11">
      <c r="A36" s="342" t="s">
        <v>232</v>
      </c>
      <c r="B36" s="342"/>
      <c r="C36" s="342"/>
      <c r="D36" s="342"/>
      <c r="E36" s="342"/>
      <c r="F36" s="342"/>
      <c r="G36" s="76"/>
      <c r="H36" s="76"/>
      <c r="I36" s="76"/>
      <c r="J36" s="76"/>
    </row>
    <row r="37" spans="1:11" ht="13.5">
      <c r="A37" s="68"/>
    </row>
    <row r="38" spans="1:11" s="18" customFormat="1" ht="13.15" customHeight="1">
      <c r="A38" s="316" t="s">
        <v>351</v>
      </c>
      <c r="B38" s="314"/>
      <c r="C38" s="314"/>
      <c r="D38" s="314"/>
      <c r="E38" s="314"/>
      <c r="F38" s="314"/>
      <c r="G38" s="22"/>
      <c r="H38" s="22"/>
      <c r="I38" s="22"/>
      <c r="J38" s="22"/>
      <c r="K38" s="22"/>
    </row>
    <row r="40" spans="1:11" ht="60">
      <c r="A40" s="63" t="s">
        <v>169</v>
      </c>
      <c r="B40" s="63" t="s">
        <v>182</v>
      </c>
      <c r="C40" s="63" t="s">
        <v>233</v>
      </c>
      <c r="D40" s="63" t="s">
        <v>234</v>
      </c>
      <c r="E40" s="63" t="s">
        <v>235</v>
      </c>
    </row>
    <row r="41" spans="1:11" ht="15">
      <c r="A41" s="63">
        <v>1</v>
      </c>
      <c r="B41" s="63">
        <v>2</v>
      </c>
      <c r="C41" s="63">
        <v>3</v>
      </c>
      <c r="D41" s="63">
        <v>4</v>
      </c>
      <c r="E41" s="63">
        <v>5</v>
      </c>
    </row>
    <row r="42" spans="1:11" ht="15">
      <c r="A42" s="63">
        <v>1</v>
      </c>
      <c r="B42" s="63" t="s">
        <v>308</v>
      </c>
      <c r="C42" s="66">
        <v>3000</v>
      </c>
      <c r="D42" s="66">
        <v>5</v>
      </c>
      <c r="E42" s="66">
        <f>C42*D42</f>
        <v>15000</v>
      </c>
    </row>
    <row r="43" spans="1:11" ht="15">
      <c r="A43" s="63">
        <v>2</v>
      </c>
      <c r="B43" s="63" t="s">
        <v>309</v>
      </c>
      <c r="C43" s="66"/>
      <c r="D43" s="66"/>
      <c r="E43" s="66">
        <f>C43*D43</f>
        <v>0</v>
      </c>
    </row>
    <row r="44" spans="1:11" ht="30">
      <c r="A44" s="63">
        <v>3</v>
      </c>
      <c r="B44" s="63" t="s">
        <v>305</v>
      </c>
      <c r="C44" s="66"/>
      <c r="D44" s="66"/>
      <c r="E44" s="66">
        <v>65000</v>
      </c>
    </row>
    <row r="45" spans="1:11" ht="15">
      <c r="A45" s="63"/>
      <c r="B45" s="64" t="s">
        <v>173</v>
      </c>
      <c r="C45" s="63"/>
      <c r="D45" s="63" t="s">
        <v>186</v>
      </c>
      <c r="E45" s="66">
        <f>SUM(E42:E44)</f>
        <v>80000</v>
      </c>
      <c r="G45" t="s">
        <v>353</v>
      </c>
    </row>
  </sheetData>
  <mergeCells count="9">
    <mergeCell ref="A27:F27"/>
    <mergeCell ref="A36:F36"/>
    <mergeCell ref="A38:F38"/>
    <mergeCell ref="A2:F2"/>
    <mergeCell ref="A4:F4"/>
    <mergeCell ref="A6:F6"/>
    <mergeCell ref="A14:F14"/>
    <mergeCell ref="A16:F16"/>
    <mergeCell ref="A25:F25"/>
  </mergeCells>
  <pageMargins left="0.7" right="0.7" top="0.75" bottom="0.75" header="0.3" footer="0.3"/>
  <pageSetup paperSize="9" scale="89" orientation="portrait" r:id="rId1"/>
  <colBreaks count="1" manualBreakCount="1">
    <brk id="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2:K45"/>
  <sheetViews>
    <sheetView view="pageBreakPreview" zoomScale="60" workbookViewId="0">
      <selection activeCell="I43" sqref="I43"/>
    </sheetView>
  </sheetViews>
  <sheetFormatPr defaultRowHeight="12.75"/>
  <cols>
    <col min="1" max="1" width="5.42578125" customWidth="1"/>
    <col min="2" max="2" width="20.42578125" customWidth="1"/>
    <col min="3" max="3" width="13.85546875" customWidth="1"/>
    <col min="4" max="4" width="12.140625" customWidth="1"/>
    <col min="5" max="5" width="20.85546875" customWidth="1"/>
  </cols>
  <sheetData>
    <row r="2" spans="1:11" s="1" customFormat="1" ht="16.149999999999999" customHeight="1">
      <c r="A2" s="346" t="s">
        <v>225</v>
      </c>
      <c r="B2" s="346"/>
      <c r="C2" s="346"/>
      <c r="D2" s="346"/>
      <c r="E2" s="346"/>
      <c r="F2" s="346"/>
      <c r="G2" s="74"/>
      <c r="H2" s="75"/>
      <c r="I2" s="75"/>
      <c r="J2" s="75"/>
      <c r="K2" s="75"/>
    </row>
    <row r="3" spans="1:11" ht="13.5">
      <c r="A3" s="68" t="s">
        <v>224</v>
      </c>
    </row>
    <row r="4" spans="1:11">
      <c r="A4" s="342" t="s">
        <v>229</v>
      </c>
      <c r="B4" s="342"/>
      <c r="C4" s="342"/>
      <c r="D4" s="342"/>
      <c r="E4" s="342"/>
      <c r="F4" s="342"/>
      <c r="G4" s="76"/>
      <c r="H4" s="76"/>
      <c r="I4" s="76"/>
      <c r="J4" s="76"/>
    </row>
    <row r="5" spans="1:11" ht="13.5">
      <c r="A5" s="68"/>
    </row>
    <row r="6" spans="1:11" s="18" customFormat="1">
      <c r="A6" s="316" t="s">
        <v>349</v>
      </c>
      <c r="B6" s="314"/>
      <c r="C6" s="314"/>
      <c r="D6" s="314"/>
      <c r="E6" s="314"/>
      <c r="F6" s="314"/>
      <c r="G6" s="22"/>
      <c r="H6" s="22"/>
      <c r="I6" s="22"/>
      <c r="J6" s="22"/>
      <c r="K6" s="22"/>
    </row>
    <row r="8" spans="1:11" ht="60">
      <c r="A8" s="63" t="s">
        <v>169</v>
      </c>
      <c r="B8" s="63" t="s">
        <v>182</v>
      </c>
      <c r="C8" s="63" t="s">
        <v>226</v>
      </c>
      <c r="D8" s="63" t="s">
        <v>227</v>
      </c>
      <c r="E8" s="63" t="s">
        <v>228</v>
      </c>
      <c r="G8" s="83" t="s">
        <v>354</v>
      </c>
    </row>
    <row r="9" spans="1:11" ht="15">
      <c r="A9" s="63">
        <v>1</v>
      </c>
      <c r="B9" s="63">
        <v>2</v>
      </c>
      <c r="C9" s="63">
        <v>3</v>
      </c>
      <c r="D9" s="63">
        <v>4</v>
      </c>
      <c r="E9" s="63">
        <v>5</v>
      </c>
    </row>
    <row r="10" spans="1:11" ht="15">
      <c r="A10" s="63">
        <v>1</v>
      </c>
      <c r="B10" s="63" t="s">
        <v>302</v>
      </c>
      <c r="C10" s="66"/>
      <c r="D10" s="66"/>
      <c r="E10" s="66">
        <f>D10*C10/100</f>
        <v>0</v>
      </c>
    </row>
    <row r="11" spans="1:11" ht="15">
      <c r="A11" s="63">
        <v>2</v>
      </c>
      <c r="B11" s="63" t="s">
        <v>303</v>
      </c>
      <c r="C11" s="66">
        <v>1000000</v>
      </c>
      <c r="D11" s="66">
        <v>1.5</v>
      </c>
      <c r="E11" s="66">
        <v>15000</v>
      </c>
    </row>
    <row r="12" spans="1:11" ht="15">
      <c r="A12" s="63"/>
      <c r="B12" s="64" t="s">
        <v>173</v>
      </c>
      <c r="C12" s="63"/>
      <c r="D12" s="63" t="s">
        <v>186</v>
      </c>
      <c r="E12" s="66">
        <f>SUM(E10:E11)</f>
        <v>15000</v>
      </c>
    </row>
    <row r="14" spans="1:11">
      <c r="A14" s="342" t="s">
        <v>230</v>
      </c>
      <c r="B14" s="342"/>
      <c r="C14" s="342"/>
      <c r="D14" s="342"/>
      <c r="E14" s="342"/>
      <c r="F14" s="342"/>
      <c r="G14" s="76"/>
      <c r="H14" s="76"/>
      <c r="I14" s="76"/>
      <c r="J14" s="76"/>
    </row>
    <row r="15" spans="1:11" ht="13.5">
      <c r="A15" s="68"/>
    </row>
    <row r="16" spans="1:11" s="18" customFormat="1">
      <c r="A16" s="316" t="s">
        <v>350</v>
      </c>
      <c r="B16" s="314"/>
      <c r="C16" s="314"/>
      <c r="D16" s="314"/>
      <c r="E16" s="314"/>
      <c r="F16" s="314"/>
      <c r="G16" s="22" t="s">
        <v>354</v>
      </c>
      <c r="H16" s="22"/>
      <c r="I16" s="22"/>
      <c r="J16" s="22"/>
      <c r="K16" s="22"/>
    </row>
    <row r="18" spans="1:11" ht="61.9" customHeight="1">
      <c r="A18" s="63" t="s">
        <v>169</v>
      </c>
      <c r="B18" s="63" t="s">
        <v>182</v>
      </c>
      <c r="C18" s="63" t="s">
        <v>226</v>
      </c>
      <c r="D18" s="63" t="s">
        <v>227</v>
      </c>
      <c r="E18" s="63" t="s">
        <v>228</v>
      </c>
    </row>
    <row r="19" spans="1:11" ht="15">
      <c r="A19" s="63">
        <v>1</v>
      </c>
      <c r="B19" s="63">
        <v>2</v>
      </c>
      <c r="C19" s="63">
        <v>3</v>
      </c>
      <c r="D19" s="63">
        <v>4</v>
      </c>
      <c r="E19" s="63">
        <v>5</v>
      </c>
    </row>
    <row r="20" spans="1:11" ht="15">
      <c r="A20" s="63">
        <v>1</v>
      </c>
      <c r="B20" s="63" t="s">
        <v>304</v>
      </c>
      <c r="C20" s="66"/>
      <c r="D20" s="66"/>
      <c r="E20" s="66">
        <v>15200</v>
      </c>
    </row>
    <row r="21" spans="1:11" ht="15">
      <c r="A21" s="63">
        <v>2</v>
      </c>
      <c r="B21" s="112"/>
      <c r="C21" s="112"/>
      <c r="D21" s="112"/>
      <c r="E21" s="112"/>
    </row>
    <row r="22" spans="1:11" ht="15">
      <c r="A22" s="63">
        <v>3</v>
      </c>
      <c r="B22" s="63"/>
      <c r="C22" s="66"/>
      <c r="D22" s="66"/>
      <c r="E22" s="66">
        <f>D22*C22/100</f>
        <v>0</v>
      </c>
    </row>
    <row r="23" spans="1:11" ht="15">
      <c r="A23" s="63"/>
      <c r="B23" s="64" t="s">
        <v>173</v>
      </c>
      <c r="C23" s="63"/>
      <c r="D23" s="63" t="s">
        <v>186</v>
      </c>
      <c r="E23" s="66">
        <f>SUM(E20:E22)</f>
        <v>15200</v>
      </c>
      <c r="G23" t="s">
        <v>352</v>
      </c>
      <c r="H23" s="82">
        <f>E23+E34</f>
        <v>20200</v>
      </c>
    </row>
    <row r="25" spans="1:11">
      <c r="A25" s="342" t="s">
        <v>231</v>
      </c>
      <c r="B25" s="342"/>
      <c r="C25" s="342"/>
      <c r="D25" s="342"/>
      <c r="E25" s="342"/>
      <c r="F25" s="342"/>
      <c r="G25" s="76"/>
      <c r="H25" s="76"/>
      <c r="I25" s="76"/>
      <c r="J25" s="76"/>
    </row>
    <row r="26" spans="1:11" ht="13.5">
      <c r="A26" s="68"/>
    </row>
    <row r="27" spans="1:11" s="18" customFormat="1">
      <c r="A27" s="316" t="s">
        <v>350</v>
      </c>
      <c r="B27" s="314"/>
      <c r="C27" s="314"/>
      <c r="D27" s="314"/>
      <c r="E27" s="314"/>
      <c r="F27" s="314"/>
      <c r="G27" s="22"/>
      <c r="H27" s="22"/>
      <c r="I27" s="22"/>
      <c r="J27" s="22"/>
      <c r="K27" s="22"/>
    </row>
    <row r="29" spans="1:11" ht="45">
      <c r="A29" s="63" t="s">
        <v>169</v>
      </c>
      <c r="B29" s="63" t="s">
        <v>182</v>
      </c>
      <c r="C29" s="63" t="s">
        <v>233</v>
      </c>
      <c r="D29" s="63" t="s">
        <v>234</v>
      </c>
      <c r="E29" s="63" t="s">
        <v>235</v>
      </c>
    </row>
    <row r="30" spans="1:11" ht="15">
      <c r="A30" s="63">
        <v>1</v>
      </c>
      <c r="B30" s="63">
        <v>2</v>
      </c>
      <c r="C30" s="63">
        <v>3</v>
      </c>
      <c r="D30" s="63">
        <v>4</v>
      </c>
      <c r="E30" s="63">
        <v>5</v>
      </c>
    </row>
    <row r="31" spans="1:11" ht="30">
      <c r="A31" s="63">
        <v>1</v>
      </c>
      <c r="B31" s="63" t="s">
        <v>306</v>
      </c>
      <c r="C31" s="66">
        <v>2500</v>
      </c>
      <c r="D31" s="66">
        <v>2</v>
      </c>
      <c r="E31" s="66">
        <f>C31*D31</f>
        <v>5000</v>
      </c>
    </row>
    <row r="32" spans="1:11" ht="15">
      <c r="A32" s="63">
        <v>2</v>
      </c>
      <c r="B32" s="63" t="s">
        <v>307</v>
      </c>
      <c r="C32" s="66"/>
      <c r="D32" s="66"/>
      <c r="E32" s="66">
        <f>C32*D32</f>
        <v>0</v>
      </c>
    </row>
    <row r="33" spans="1:11" ht="15">
      <c r="A33" s="63">
        <v>3</v>
      </c>
      <c r="B33" s="63"/>
      <c r="C33" s="66"/>
      <c r="D33" s="66"/>
      <c r="E33" s="66">
        <f>C33*D33</f>
        <v>0</v>
      </c>
    </row>
    <row r="34" spans="1:11" ht="15">
      <c r="A34" s="63"/>
      <c r="B34" s="64" t="s">
        <v>173</v>
      </c>
      <c r="C34" s="63"/>
      <c r="D34" s="63" t="s">
        <v>186</v>
      </c>
      <c r="E34" s="66">
        <f>SUM(E31:E33)</f>
        <v>5000</v>
      </c>
      <c r="G34" t="s">
        <v>353</v>
      </c>
    </row>
    <row r="36" spans="1:11">
      <c r="A36" s="342" t="s">
        <v>232</v>
      </c>
      <c r="B36" s="342"/>
      <c r="C36" s="342"/>
      <c r="D36" s="342"/>
      <c r="E36" s="342"/>
      <c r="F36" s="342"/>
      <c r="G36" s="76"/>
      <c r="H36" s="76"/>
      <c r="I36" s="76"/>
      <c r="J36" s="76"/>
    </row>
    <row r="37" spans="1:11" ht="13.5">
      <c r="A37" s="68"/>
    </row>
    <row r="38" spans="1:11" s="18" customFormat="1" ht="13.15" customHeight="1">
      <c r="A38" s="316" t="s">
        <v>351</v>
      </c>
      <c r="B38" s="314"/>
      <c r="C38" s="314"/>
      <c r="D38" s="314"/>
      <c r="E38" s="314"/>
      <c r="F38" s="314"/>
      <c r="G38" s="22"/>
      <c r="H38" s="22"/>
      <c r="I38" s="22"/>
      <c r="J38" s="22"/>
      <c r="K38" s="22"/>
    </row>
    <row r="40" spans="1:11" ht="45">
      <c r="A40" s="63" t="s">
        <v>169</v>
      </c>
      <c r="B40" s="63" t="s">
        <v>182</v>
      </c>
      <c r="C40" s="63" t="s">
        <v>233</v>
      </c>
      <c r="D40" s="63" t="s">
        <v>234</v>
      </c>
      <c r="E40" s="63" t="s">
        <v>235</v>
      </c>
    </row>
    <row r="41" spans="1:11" ht="15">
      <c r="A41" s="63">
        <v>1</v>
      </c>
      <c r="B41" s="63">
        <v>2</v>
      </c>
      <c r="C41" s="63">
        <v>3</v>
      </c>
      <c r="D41" s="63">
        <v>4</v>
      </c>
      <c r="E41" s="63">
        <v>5</v>
      </c>
    </row>
    <row r="42" spans="1:11" ht="15">
      <c r="A42" s="63">
        <v>1</v>
      </c>
      <c r="B42" s="63" t="s">
        <v>308</v>
      </c>
      <c r="C42" s="66">
        <v>2400</v>
      </c>
      <c r="D42" s="66">
        <v>2</v>
      </c>
      <c r="E42" s="66">
        <f>C42*D42</f>
        <v>4800</v>
      </c>
    </row>
    <row r="43" spans="1:11" ht="15">
      <c r="A43" s="63">
        <v>2</v>
      </c>
      <c r="B43" s="63" t="s">
        <v>309</v>
      </c>
      <c r="C43" s="66">
        <v>100</v>
      </c>
      <c r="D43" s="66">
        <v>2</v>
      </c>
      <c r="E43" s="66">
        <f>C43*D43</f>
        <v>200</v>
      </c>
    </row>
    <row r="44" spans="1:11" ht="30">
      <c r="A44" s="63">
        <v>3</v>
      </c>
      <c r="B44" s="63" t="s">
        <v>305</v>
      </c>
      <c r="C44" s="66">
        <v>15000</v>
      </c>
      <c r="D44" s="66">
        <v>1</v>
      </c>
      <c r="E44" s="66">
        <v>15000</v>
      </c>
    </row>
    <row r="45" spans="1:11" ht="15">
      <c r="A45" s="63"/>
      <c r="B45" s="64" t="s">
        <v>173</v>
      </c>
      <c r="C45" s="63"/>
      <c r="D45" s="63" t="s">
        <v>186</v>
      </c>
      <c r="E45" s="66">
        <f>SUM(E42:E44)</f>
        <v>20000</v>
      </c>
      <c r="G45" t="s">
        <v>353</v>
      </c>
    </row>
  </sheetData>
  <mergeCells count="9">
    <mergeCell ref="A27:F27"/>
    <mergeCell ref="A36:F36"/>
    <mergeCell ref="A38:F38"/>
    <mergeCell ref="A2:F2"/>
    <mergeCell ref="A4:F4"/>
    <mergeCell ref="A6:F6"/>
    <mergeCell ref="A14:F14"/>
    <mergeCell ref="A16:F16"/>
    <mergeCell ref="A25:F25"/>
  </mergeCells>
  <pageMargins left="0.7" right="0.7" top="0.75" bottom="0.75" header="0.3" footer="0.3"/>
  <pageSetup paperSize="9" scale="8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45"/>
  <sheetViews>
    <sheetView view="pageBreakPreview" zoomScaleSheetLayoutView="100" workbookViewId="0">
      <selection activeCell="H24" sqref="H24"/>
    </sheetView>
  </sheetViews>
  <sheetFormatPr defaultRowHeight="12.75"/>
  <cols>
    <col min="1" max="1" width="5.42578125" customWidth="1"/>
    <col min="2" max="2" width="20.42578125" customWidth="1"/>
    <col min="3" max="3" width="12.7109375" customWidth="1"/>
    <col min="4" max="4" width="12.140625" customWidth="1"/>
    <col min="5" max="5" width="20.85546875" customWidth="1"/>
    <col min="8" max="8" width="12.140625" customWidth="1"/>
  </cols>
  <sheetData>
    <row r="2" spans="1:11" s="1" customFormat="1" ht="16.149999999999999" customHeight="1">
      <c r="A2" s="346" t="s">
        <v>225</v>
      </c>
      <c r="B2" s="346"/>
      <c r="C2" s="346"/>
      <c r="D2" s="346"/>
      <c r="E2" s="346"/>
      <c r="F2" s="346"/>
      <c r="G2" s="74"/>
      <c r="H2" s="75"/>
      <c r="I2" s="75"/>
      <c r="J2" s="75"/>
      <c r="K2" s="75"/>
    </row>
    <row r="3" spans="1:11" ht="13.5">
      <c r="A3" s="68" t="s">
        <v>224</v>
      </c>
    </row>
    <row r="4" spans="1:11">
      <c r="A4" s="342" t="s">
        <v>229</v>
      </c>
      <c r="B4" s="342"/>
      <c r="C4" s="342"/>
      <c r="D4" s="342"/>
      <c r="E4" s="342"/>
      <c r="F4" s="342"/>
      <c r="G4" s="76"/>
      <c r="H4" s="76"/>
      <c r="I4" s="76"/>
      <c r="J4" s="76"/>
    </row>
    <row r="5" spans="1:11" ht="13.5">
      <c r="A5" s="68"/>
    </row>
    <row r="6" spans="1:11" s="18" customFormat="1">
      <c r="A6" s="316" t="s">
        <v>349</v>
      </c>
      <c r="B6" s="314"/>
      <c r="C6" s="314"/>
      <c r="D6" s="314"/>
      <c r="E6" s="314"/>
      <c r="F6" s="314"/>
      <c r="G6" s="22"/>
      <c r="H6" s="22"/>
      <c r="I6" s="22"/>
      <c r="J6" s="22"/>
      <c r="K6" s="22"/>
    </row>
    <row r="8" spans="1:11" ht="60">
      <c r="A8" s="63" t="s">
        <v>169</v>
      </c>
      <c r="B8" s="63" t="s">
        <v>182</v>
      </c>
      <c r="C8" s="63" t="s">
        <v>226</v>
      </c>
      <c r="D8" s="63" t="s">
        <v>227</v>
      </c>
      <c r="E8" s="63" t="s">
        <v>228</v>
      </c>
      <c r="G8" s="83" t="s">
        <v>354</v>
      </c>
    </row>
    <row r="9" spans="1:11" ht="15">
      <c r="A9" s="63">
        <v>1</v>
      </c>
      <c r="B9" s="63">
        <v>2</v>
      </c>
      <c r="C9" s="63">
        <v>3</v>
      </c>
      <c r="D9" s="63">
        <v>4</v>
      </c>
      <c r="E9" s="63">
        <v>5</v>
      </c>
    </row>
    <row r="10" spans="1:11" ht="15">
      <c r="A10" s="63">
        <v>1</v>
      </c>
      <c r="B10" s="63" t="s">
        <v>302</v>
      </c>
      <c r="C10" s="66">
        <v>27292191</v>
      </c>
      <c r="D10" s="66">
        <v>2.2000000000000002</v>
      </c>
      <c r="E10" s="66">
        <f>D10*C10/100-0.2</f>
        <v>600428.00200000009</v>
      </c>
    </row>
    <row r="11" spans="1:11" ht="15">
      <c r="A11" s="63">
        <v>2</v>
      </c>
      <c r="B11" s="63" t="s">
        <v>303</v>
      </c>
      <c r="C11" s="66">
        <v>45872713</v>
      </c>
      <c r="D11" s="66">
        <v>1.5</v>
      </c>
      <c r="E11" s="66">
        <f>D11*C11/100+0.3</f>
        <v>688090.995</v>
      </c>
    </row>
    <row r="12" spans="1:11" ht="15">
      <c r="A12" s="63"/>
      <c r="B12" s="64" t="s">
        <v>173</v>
      </c>
      <c r="C12" s="63"/>
      <c r="D12" s="63" t="s">
        <v>186</v>
      </c>
      <c r="E12" s="66">
        <f>SUM(E10:E11)</f>
        <v>1288518.997</v>
      </c>
    </row>
    <row r="14" spans="1:11">
      <c r="A14" s="342" t="s">
        <v>230</v>
      </c>
      <c r="B14" s="342"/>
      <c r="C14" s="342"/>
      <c r="D14" s="342"/>
      <c r="E14" s="342"/>
      <c r="F14" s="342"/>
      <c r="G14" s="76"/>
      <c r="H14" s="76"/>
      <c r="I14" s="76"/>
      <c r="J14" s="76"/>
    </row>
    <row r="15" spans="1:11" ht="13.5">
      <c r="A15" s="68"/>
    </row>
    <row r="16" spans="1:11" s="18" customFormat="1">
      <c r="A16" s="316" t="s">
        <v>350</v>
      </c>
      <c r="B16" s="314"/>
      <c r="C16" s="314"/>
      <c r="D16" s="314"/>
      <c r="E16" s="314"/>
      <c r="F16" s="314"/>
      <c r="G16" s="22" t="s">
        <v>354</v>
      </c>
      <c r="H16" s="22"/>
      <c r="I16" s="22"/>
      <c r="J16" s="22"/>
      <c r="K16" s="22"/>
    </row>
    <row r="18" spans="1:11" ht="61.9" customHeight="1">
      <c r="A18" s="63" t="s">
        <v>169</v>
      </c>
      <c r="B18" s="63" t="s">
        <v>182</v>
      </c>
      <c r="C18" s="63" t="s">
        <v>226</v>
      </c>
      <c r="D18" s="63" t="s">
        <v>227</v>
      </c>
      <c r="E18" s="63" t="s">
        <v>228</v>
      </c>
    </row>
    <row r="19" spans="1:11" ht="15">
      <c r="A19" s="63">
        <v>1</v>
      </c>
      <c r="B19" s="63">
        <v>2</v>
      </c>
      <c r="C19" s="63">
        <v>3</v>
      </c>
      <c r="D19" s="63">
        <v>4</v>
      </c>
      <c r="E19" s="63">
        <v>5</v>
      </c>
    </row>
    <row r="20" spans="1:11" ht="15">
      <c r="A20" s="63">
        <v>1</v>
      </c>
      <c r="B20" s="63" t="s">
        <v>304</v>
      </c>
      <c r="C20" s="66"/>
      <c r="D20" s="66"/>
      <c r="E20" s="66">
        <v>23081</v>
      </c>
    </row>
    <row r="21" spans="1:11" ht="30">
      <c r="A21" s="63">
        <v>2</v>
      </c>
      <c r="B21" s="63" t="s">
        <v>305</v>
      </c>
      <c r="C21" s="66"/>
      <c r="D21" s="66"/>
      <c r="E21" s="66">
        <f>D21*C21/100</f>
        <v>0</v>
      </c>
    </row>
    <row r="22" spans="1:11" ht="15">
      <c r="A22" s="63">
        <v>3</v>
      </c>
      <c r="B22" s="63"/>
      <c r="C22" s="66"/>
      <c r="D22" s="66"/>
      <c r="E22" s="66">
        <f>D22*C22/100</f>
        <v>0</v>
      </c>
    </row>
    <row r="23" spans="1:11" ht="15">
      <c r="A23" s="63"/>
      <c r="B23" s="64" t="s">
        <v>173</v>
      </c>
      <c r="C23" s="63"/>
      <c r="D23" s="63" t="s">
        <v>186</v>
      </c>
      <c r="E23" s="66">
        <f>SUM(E20:E22)</f>
        <v>23081</v>
      </c>
      <c r="G23" t="s">
        <v>352</v>
      </c>
      <c r="H23" s="82">
        <f>E23+E34</f>
        <v>210581</v>
      </c>
    </row>
    <row r="25" spans="1:11">
      <c r="A25" s="342" t="s">
        <v>231</v>
      </c>
      <c r="B25" s="342"/>
      <c r="C25" s="342"/>
      <c r="D25" s="342"/>
      <c r="E25" s="342"/>
      <c r="F25" s="342"/>
      <c r="G25" s="76"/>
      <c r="H25" s="76"/>
      <c r="I25" s="76"/>
      <c r="J25" s="76"/>
    </row>
    <row r="26" spans="1:11" ht="13.5">
      <c r="A26" s="68"/>
    </row>
    <row r="27" spans="1:11" s="18" customFormat="1">
      <c r="A27" s="316" t="s">
        <v>350</v>
      </c>
      <c r="B27" s="314"/>
      <c r="C27" s="314"/>
      <c r="D27" s="314"/>
      <c r="E27" s="314"/>
      <c r="F27" s="314"/>
      <c r="G27" s="22"/>
      <c r="H27" s="22"/>
      <c r="I27" s="22"/>
      <c r="J27" s="22"/>
      <c r="K27" s="22"/>
    </row>
    <row r="29" spans="1:11" ht="60">
      <c r="A29" s="63" t="s">
        <v>169</v>
      </c>
      <c r="B29" s="63" t="s">
        <v>182</v>
      </c>
      <c r="C29" s="63" t="s">
        <v>233</v>
      </c>
      <c r="D29" s="63" t="s">
        <v>234</v>
      </c>
      <c r="E29" s="63" t="s">
        <v>235</v>
      </c>
    </row>
    <row r="30" spans="1:11" ht="15">
      <c r="A30" s="63">
        <v>1</v>
      </c>
      <c r="B30" s="63">
        <v>2</v>
      </c>
      <c r="C30" s="63">
        <v>3</v>
      </c>
      <c r="D30" s="63">
        <v>4</v>
      </c>
      <c r="E30" s="63">
        <v>5</v>
      </c>
    </row>
    <row r="31" spans="1:11" ht="30">
      <c r="A31" s="63">
        <v>1</v>
      </c>
      <c r="B31" s="63" t="s">
        <v>306</v>
      </c>
      <c r="C31" s="66">
        <v>37500</v>
      </c>
      <c r="D31" s="66">
        <v>5</v>
      </c>
      <c r="E31" s="66">
        <f>C31*D31</f>
        <v>187500</v>
      </c>
    </row>
    <row r="32" spans="1:11" ht="15">
      <c r="A32" s="63">
        <v>2</v>
      </c>
      <c r="B32" s="63" t="s">
        <v>307</v>
      </c>
      <c r="C32" s="66"/>
      <c r="D32" s="66"/>
      <c r="E32" s="66">
        <f>C32*D32</f>
        <v>0</v>
      </c>
    </row>
    <row r="33" spans="1:11" ht="15">
      <c r="A33" s="63">
        <v>3</v>
      </c>
      <c r="B33" s="63"/>
      <c r="C33" s="66"/>
      <c r="D33" s="66"/>
      <c r="E33" s="66">
        <f>C33*D33</f>
        <v>0</v>
      </c>
    </row>
    <row r="34" spans="1:11" ht="15">
      <c r="A34" s="63"/>
      <c r="B34" s="64" t="s">
        <v>173</v>
      </c>
      <c r="C34" s="63"/>
      <c r="D34" s="63" t="s">
        <v>186</v>
      </c>
      <c r="E34" s="66">
        <f>SUM(E31:E33)</f>
        <v>187500</v>
      </c>
      <c r="G34" t="s">
        <v>353</v>
      </c>
    </row>
    <row r="36" spans="1:11">
      <c r="A36" s="342" t="s">
        <v>232</v>
      </c>
      <c r="B36" s="342"/>
      <c r="C36" s="342"/>
      <c r="D36" s="342"/>
      <c r="E36" s="342"/>
      <c r="F36" s="342"/>
      <c r="G36" s="76"/>
      <c r="H36" s="76"/>
      <c r="I36" s="76"/>
      <c r="J36" s="76"/>
    </row>
    <row r="37" spans="1:11" ht="13.5">
      <c r="A37" s="68"/>
    </row>
    <row r="38" spans="1:11" s="18" customFormat="1" ht="13.15" customHeight="1">
      <c r="A38" s="316" t="s">
        <v>351</v>
      </c>
      <c r="B38" s="314"/>
      <c r="C38" s="314"/>
      <c r="D38" s="314"/>
      <c r="E38" s="314"/>
      <c r="F38" s="314"/>
      <c r="G38" s="22"/>
      <c r="H38" s="22"/>
      <c r="I38" s="22"/>
      <c r="J38" s="22"/>
      <c r="K38" s="22"/>
    </row>
    <row r="40" spans="1:11" ht="60">
      <c r="A40" s="63" t="s">
        <v>169</v>
      </c>
      <c r="B40" s="63" t="s">
        <v>182</v>
      </c>
      <c r="C40" s="63" t="s">
        <v>233</v>
      </c>
      <c r="D40" s="63" t="s">
        <v>234</v>
      </c>
      <c r="E40" s="63" t="s">
        <v>235</v>
      </c>
    </row>
    <row r="41" spans="1:11" ht="15">
      <c r="A41" s="63">
        <v>1</v>
      </c>
      <c r="B41" s="63">
        <v>2</v>
      </c>
      <c r="C41" s="63">
        <v>3</v>
      </c>
      <c r="D41" s="63">
        <v>4</v>
      </c>
      <c r="E41" s="63">
        <v>5</v>
      </c>
    </row>
    <row r="42" spans="1:11" ht="15">
      <c r="A42" s="63">
        <v>1</v>
      </c>
      <c r="B42" s="63" t="s">
        <v>308</v>
      </c>
      <c r="C42" s="66"/>
      <c r="D42" s="66"/>
      <c r="E42" s="66">
        <f>C42*D42</f>
        <v>0</v>
      </c>
    </row>
    <row r="43" spans="1:11" ht="15">
      <c r="A43" s="63">
        <v>2</v>
      </c>
      <c r="B43" s="63" t="s">
        <v>309</v>
      </c>
      <c r="C43" s="66"/>
      <c r="D43" s="66"/>
      <c r="E43" s="66">
        <f>C43*D43</f>
        <v>0</v>
      </c>
    </row>
    <row r="44" spans="1:11" ht="15">
      <c r="A44" s="63">
        <v>3</v>
      </c>
      <c r="B44" s="63"/>
      <c r="C44" s="66"/>
      <c r="D44" s="66"/>
      <c r="E44" s="66">
        <f>C44*D44</f>
        <v>0</v>
      </c>
    </row>
    <row r="45" spans="1:11" ht="15">
      <c r="A45" s="63"/>
      <c r="B45" s="64" t="s">
        <v>173</v>
      </c>
      <c r="C45" s="63"/>
      <c r="D45" s="63" t="s">
        <v>186</v>
      </c>
      <c r="E45" s="66">
        <f>SUM(E42:E44)</f>
        <v>0</v>
      </c>
      <c r="G45" t="s">
        <v>353</v>
      </c>
    </row>
  </sheetData>
  <mergeCells count="9">
    <mergeCell ref="A25:F25"/>
    <mergeCell ref="A27:F27"/>
    <mergeCell ref="A36:F36"/>
    <mergeCell ref="A38:F38"/>
    <mergeCell ref="A2:F2"/>
    <mergeCell ref="A6:F6"/>
    <mergeCell ref="A4:F4"/>
    <mergeCell ref="A14:F14"/>
    <mergeCell ref="A16:F16"/>
  </mergeCells>
  <pageMargins left="0.7" right="0.7" top="0.75" bottom="0.75" header="0.3" footer="0.3"/>
  <pageSetup paperSize="9" scale="8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C00000"/>
  </sheetPr>
  <dimension ref="A2:K11"/>
  <sheetViews>
    <sheetView view="pageBreakPreview" zoomScaleSheetLayoutView="100" workbookViewId="0">
      <selection activeCell="E23" sqref="E23"/>
    </sheetView>
  </sheetViews>
  <sheetFormatPr defaultRowHeight="12.75"/>
  <cols>
    <col min="1" max="1" width="5.140625" customWidth="1"/>
    <col min="2" max="2" width="20.85546875" customWidth="1"/>
    <col min="3" max="3" width="14" customWidth="1"/>
    <col min="4" max="4" width="14.7109375" customWidth="1"/>
    <col min="5" max="5" width="14.42578125" customWidth="1"/>
  </cols>
  <sheetData>
    <row r="2" spans="1:11" s="1" customFormat="1" ht="13.5">
      <c r="A2" s="346" t="s">
        <v>236</v>
      </c>
      <c r="B2" s="346"/>
      <c r="C2" s="346"/>
      <c r="D2" s="346"/>
      <c r="E2" s="346"/>
      <c r="F2" s="346"/>
      <c r="G2" s="74"/>
      <c r="H2" s="75"/>
      <c r="I2" s="75"/>
      <c r="J2" s="75"/>
      <c r="K2" s="75"/>
    </row>
    <row r="3" spans="1:11" ht="15">
      <c r="A3" s="69" t="s">
        <v>180</v>
      </c>
    </row>
    <row r="4" spans="1:11" s="18" customFormat="1">
      <c r="A4" s="316" t="s">
        <v>358</v>
      </c>
      <c r="B4" s="314"/>
      <c r="C4" s="314"/>
      <c r="D4" s="314"/>
      <c r="E4" s="314"/>
      <c r="F4" s="314"/>
      <c r="G4" s="22"/>
      <c r="H4" s="22"/>
      <c r="I4" s="22"/>
      <c r="J4" s="22"/>
      <c r="K4" s="22"/>
    </row>
    <row r="6" spans="1:11" ht="45">
      <c r="A6" s="63" t="s">
        <v>169</v>
      </c>
      <c r="B6" s="63" t="s">
        <v>0</v>
      </c>
      <c r="C6" s="63" t="s">
        <v>217</v>
      </c>
      <c r="D6" s="63" t="s">
        <v>218</v>
      </c>
      <c r="E6" s="63" t="s">
        <v>220</v>
      </c>
    </row>
    <row r="7" spans="1:11" ht="15">
      <c r="A7" s="63">
        <v>1</v>
      </c>
      <c r="B7" s="63">
        <v>2</v>
      </c>
      <c r="C7" s="63">
        <v>3</v>
      </c>
      <c r="D7" s="63">
        <v>4</v>
      </c>
      <c r="E7" s="63">
        <v>5</v>
      </c>
    </row>
    <row r="8" spans="1:11" ht="75">
      <c r="A8" s="63">
        <v>1</v>
      </c>
      <c r="B8" s="63" t="s">
        <v>310</v>
      </c>
      <c r="C8" s="66">
        <v>900</v>
      </c>
      <c r="D8" s="66">
        <v>1</v>
      </c>
      <c r="E8" s="66">
        <f>C8*D8</f>
        <v>900</v>
      </c>
      <c r="G8" t="s">
        <v>353</v>
      </c>
    </row>
    <row r="9" spans="1:11" ht="45">
      <c r="A9" s="63">
        <v>2</v>
      </c>
      <c r="B9" s="63" t="s">
        <v>311</v>
      </c>
      <c r="C9" s="66">
        <v>60</v>
      </c>
      <c r="D9" s="66">
        <v>14441.433333000001</v>
      </c>
      <c r="E9" s="66">
        <f>332580+533906</f>
        <v>866486</v>
      </c>
      <c r="G9" t="s">
        <v>359</v>
      </c>
    </row>
    <row r="10" spans="1:11" ht="15">
      <c r="A10" s="63">
        <v>3</v>
      </c>
      <c r="B10" s="63"/>
      <c r="C10" s="66"/>
      <c r="D10" s="66"/>
      <c r="E10" s="66">
        <f>C10*D10</f>
        <v>0</v>
      </c>
    </row>
    <row r="11" spans="1:11" ht="15">
      <c r="A11" s="63"/>
      <c r="B11" s="64" t="s">
        <v>173</v>
      </c>
      <c r="C11" s="63" t="s">
        <v>186</v>
      </c>
      <c r="D11" s="63" t="s">
        <v>186</v>
      </c>
      <c r="E11" s="66">
        <f>SUM(E8:E10)</f>
        <v>867386</v>
      </c>
    </row>
  </sheetData>
  <mergeCells count="2">
    <mergeCell ref="A2:F2"/>
    <mergeCell ref="A4:F4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K11"/>
  <sheetViews>
    <sheetView view="pageBreakPreview" zoomScale="60" workbookViewId="0">
      <selection activeCell="F26" sqref="F26"/>
    </sheetView>
  </sheetViews>
  <sheetFormatPr defaultRowHeight="12.75"/>
  <cols>
    <col min="1" max="1" width="5.140625" customWidth="1"/>
    <col min="2" max="2" width="20.85546875" customWidth="1"/>
    <col min="3" max="3" width="14" customWidth="1"/>
    <col min="4" max="4" width="14.7109375" customWidth="1"/>
    <col min="5" max="5" width="14.42578125" customWidth="1"/>
  </cols>
  <sheetData>
    <row r="2" spans="1:11" s="1" customFormat="1" ht="30.75" customHeight="1">
      <c r="A2" s="346" t="s">
        <v>236</v>
      </c>
      <c r="B2" s="346"/>
      <c r="C2" s="346"/>
      <c r="D2" s="346"/>
      <c r="E2" s="346"/>
      <c r="F2" s="346"/>
      <c r="G2" s="74"/>
      <c r="H2" s="75"/>
      <c r="I2" s="75"/>
      <c r="J2" s="75"/>
      <c r="K2" s="75"/>
    </row>
    <row r="3" spans="1:11" ht="15">
      <c r="A3" s="69" t="s">
        <v>180</v>
      </c>
    </row>
    <row r="4" spans="1:11" s="18" customFormat="1">
      <c r="A4" s="316" t="s">
        <v>358</v>
      </c>
      <c r="B4" s="314"/>
      <c r="C4" s="314"/>
      <c r="D4" s="314"/>
      <c r="E4" s="314"/>
      <c r="F4" s="314"/>
      <c r="G4" s="22"/>
      <c r="H4" s="22"/>
      <c r="I4" s="22"/>
      <c r="J4" s="22"/>
      <c r="K4" s="22"/>
    </row>
    <row r="6" spans="1:11" ht="45">
      <c r="A6" s="63" t="s">
        <v>169</v>
      </c>
      <c r="B6" s="63" t="s">
        <v>0</v>
      </c>
      <c r="C6" s="63" t="s">
        <v>217</v>
      </c>
      <c r="D6" s="63" t="s">
        <v>218</v>
      </c>
      <c r="E6" s="63" t="s">
        <v>220</v>
      </c>
    </row>
    <row r="7" spans="1:11" ht="15">
      <c r="A7" s="63">
        <v>1</v>
      </c>
      <c r="B7" s="63">
        <v>2</v>
      </c>
      <c r="C7" s="63">
        <v>3</v>
      </c>
      <c r="D7" s="63">
        <v>4</v>
      </c>
      <c r="E7" s="63">
        <v>5</v>
      </c>
    </row>
    <row r="8" spans="1:11" ht="81" customHeight="1">
      <c r="A8" s="63">
        <v>1</v>
      </c>
      <c r="B8" s="63" t="s">
        <v>310</v>
      </c>
      <c r="C8" s="66">
        <v>1000</v>
      </c>
      <c r="D8" s="66">
        <v>50</v>
      </c>
      <c r="E8" s="66">
        <f>C8*D8</f>
        <v>50000</v>
      </c>
      <c r="G8" t="s">
        <v>353</v>
      </c>
    </row>
    <row r="9" spans="1:11" ht="31.15" customHeight="1">
      <c r="A9" s="63">
        <v>2</v>
      </c>
      <c r="B9" s="63" t="s">
        <v>311</v>
      </c>
      <c r="C9" s="66">
        <v>60</v>
      </c>
      <c r="D9" s="66">
        <v>5117</v>
      </c>
      <c r="E9" s="66">
        <v>307046</v>
      </c>
      <c r="G9" t="s">
        <v>359</v>
      </c>
    </row>
    <row r="10" spans="1:11" ht="15">
      <c r="A10" s="63">
        <v>3</v>
      </c>
      <c r="B10" s="63"/>
      <c r="C10" s="66"/>
      <c r="D10" s="66"/>
      <c r="E10" s="66">
        <f>C10*D10</f>
        <v>0</v>
      </c>
    </row>
    <row r="11" spans="1:11" ht="15">
      <c r="A11" s="63"/>
      <c r="B11" s="64" t="s">
        <v>173</v>
      </c>
      <c r="C11" s="63" t="s">
        <v>186</v>
      </c>
      <c r="D11" s="63" t="s">
        <v>186</v>
      </c>
      <c r="E11" s="66">
        <f>SUM(E8:E10)</f>
        <v>357046</v>
      </c>
    </row>
  </sheetData>
  <mergeCells count="2">
    <mergeCell ref="A2:F2"/>
    <mergeCell ref="A4:F4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K156"/>
  <sheetViews>
    <sheetView view="pageBreakPreview" topLeftCell="A4" zoomScaleSheetLayoutView="100" workbookViewId="0">
      <selection activeCell="M10" sqref="M10"/>
    </sheetView>
  </sheetViews>
  <sheetFormatPr defaultRowHeight="12.75"/>
  <cols>
    <col min="1" max="1" width="5.85546875" customWidth="1"/>
    <col min="2" max="2" width="25.42578125" customWidth="1"/>
    <col min="3" max="3" width="16.28515625" customWidth="1"/>
    <col min="4" max="4" width="13.28515625" customWidth="1"/>
    <col min="5" max="5" width="12.5703125" customWidth="1"/>
    <col min="6" max="6" width="12.7109375" customWidth="1"/>
    <col min="8" max="8" width="12.7109375" customWidth="1"/>
  </cols>
  <sheetData>
    <row r="2" spans="1:11" s="1" customFormat="1" ht="15.6" customHeight="1">
      <c r="A2" s="346" t="s">
        <v>238</v>
      </c>
      <c r="B2" s="346"/>
      <c r="C2" s="346"/>
      <c r="D2" s="346"/>
      <c r="E2" s="346"/>
      <c r="F2" s="346"/>
      <c r="G2" s="74"/>
      <c r="H2" s="75"/>
      <c r="I2" s="75"/>
      <c r="J2" s="75"/>
      <c r="K2" s="75"/>
    </row>
    <row r="3" spans="1:11" ht="13.5">
      <c r="A3" s="68" t="s">
        <v>224</v>
      </c>
    </row>
    <row r="4" spans="1:11" ht="16.149999999999999" customHeight="1">
      <c r="A4" s="340" t="s">
        <v>237</v>
      </c>
      <c r="B4" s="340"/>
      <c r="C4" s="340"/>
      <c r="D4" s="340"/>
      <c r="E4" s="340"/>
      <c r="F4" s="340"/>
      <c r="G4" s="76"/>
      <c r="H4" s="76"/>
      <c r="I4" s="76"/>
      <c r="J4" s="76"/>
    </row>
    <row r="5" spans="1:11" ht="13.9" customHeight="1">
      <c r="A5" s="73"/>
      <c r="B5" s="73"/>
      <c r="C5" s="73"/>
      <c r="D5" s="73"/>
      <c r="E5" s="73"/>
      <c r="F5" s="73"/>
      <c r="G5" s="76"/>
      <c r="H5" s="76"/>
      <c r="I5" s="76"/>
      <c r="J5" s="76"/>
    </row>
    <row r="6" spans="1:11" s="18" customFormat="1" ht="16.899999999999999" customHeight="1">
      <c r="A6" s="316" t="s">
        <v>361</v>
      </c>
      <c r="B6" s="314"/>
      <c r="C6" s="314"/>
      <c r="D6" s="314"/>
      <c r="E6" s="314"/>
      <c r="F6" s="314"/>
      <c r="G6" s="22"/>
      <c r="H6" s="22"/>
      <c r="I6" s="22"/>
      <c r="J6" s="22"/>
      <c r="K6" s="22"/>
    </row>
    <row r="8" spans="1:11" ht="60">
      <c r="A8" s="63" t="s">
        <v>169</v>
      </c>
      <c r="B8" s="63" t="s">
        <v>182</v>
      </c>
      <c r="C8" s="63" t="s">
        <v>248</v>
      </c>
      <c r="D8" s="63" t="s">
        <v>234</v>
      </c>
      <c r="E8" s="63" t="s">
        <v>250</v>
      </c>
      <c r="F8" s="63" t="s">
        <v>187</v>
      </c>
    </row>
    <row r="9" spans="1:11" ht="15">
      <c r="A9" s="63">
        <v>1</v>
      </c>
      <c r="B9" s="63">
        <v>2</v>
      </c>
      <c r="C9" s="63">
        <v>3</v>
      </c>
      <c r="D9" s="63">
        <v>4</v>
      </c>
      <c r="E9" s="63">
        <v>5</v>
      </c>
      <c r="F9" s="63">
        <v>6</v>
      </c>
    </row>
    <row r="10" spans="1:11" ht="15">
      <c r="A10" s="63">
        <v>1</v>
      </c>
      <c r="B10" s="63" t="s">
        <v>312</v>
      </c>
      <c r="C10" s="66">
        <v>1</v>
      </c>
      <c r="D10" s="66">
        <v>12</v>
      </c>
      <c r="E10" s="66">
        <v>4459.62</v>
      </c>
      <c r="F10" s="66">
        <f>C10*D10*E10</f>
        <v>53515.44</v>
      </c>
    </row>
    <row r="11" spans="1:11" ht="30">
      <c r="A11" s="63">
        <v>2</v>
      </c>
      <c r="B11" s="63" t="s">
        <v>313</v>
      </c>
      <c r="C11" s="66">
        <v>1</v>
      </c>
      <c r="D11" s="66">
        <v>12</v>
      </c>
      <c r="E11" s="66">
        <v>710.62</v>
      </c>
      <c r="F11" s="66">
        <f t="shared" ref="F11:F16" si="0">C11*D11*E11</f>
        <v>8527.44</v>
      </c>
    </row>
    <row r="12" spans="1:11" ht="30">
      <c r="A12" s="63">
        <v>3</v>
      </c>
      <c r="B12" s="63" t="s">
        <v>314</v>
      </c>
      <c r="C12" s="66">
        <v>1</v>
      </c>
      <c r="D12" s="66">
        <v>12</v>
      </c>
      <c r="E12" s="66">
        <v>1421.22</v>
      </c>
      <c r="F12" s="66">
        <f t="shared" si="0"/>
        <v>17054.64</v>
      </c>
    </row>
    <row r="13" spans="1:11" ht="15">
      <c r="A13" s="63">
        <v>4</v>
      </c>
      <c r="B13" s="63" t="s">
        <v>315</v>
      </c>
      <c r="C13" s="66"/>
      <c r="D13" s="66"/>
      <c r="E13" s="66"/>
      <c r="F13" s="66">
        <f t="shared" si="0"/>
        <v>0</v>
      </c>
    </row>
    <row r="14" spans="1:11" ht="15">
      <c r="A14" s="63">
        <v>5</v>
      </c>
      <c r="B14" s="63" t="s">
        <v>316</v>
      </c>
      <c r="C14" s="66">
        <v>1</v>
      </c>
      <c r="D14" s="66">
        <v>12</v>
      </c>
      <c r="E14" s="66">
        <v>28308.54</v>
      </c>
      <c r="F14" s="66">
        <f t="shared" si="0"/>
        <v>339702.48</v>
      </c>
    </row>
    <row r="15" spans="1:11" ht="15">
      <c r="A15" s="63">
        <v>6</v>
      </c>
      <c r="B15" s="63" t="s">
        <v>317</v>
      </c>
      <c r="C15" s="66"/>
      <c r="D15" s="66"/>
      <c r="E15" s="66"/>
      <c r="F15" s="66">
        <f t="shared" si="0"/>
        <v>0</v>
      </c>
    </row>
    <row r="16" spans="1:11" ht="15">
      <c r="A16" s="63">
        <v>7</v>
      </c>
      <c r="B16" s="63" t="s">
        <v>318</v>
      </c>
      <c r="C16" s="66"/>
      <c r="D16" s="66"/>
      <c r="E16" s="66"/>
      <c r="F16" s="66">
        <f t="shared" si="0"/>
        <v>0</v>
      </c>
    </row>
    <row r="17" spans="1:11" ht="15">
      <c r="A17" s="63"/>
      <c r="B17" s="64" t="s">
        <v>173</v>
      </c>
      <c r="C17" s="63" t="s">
        <v>186</v>
      </c>
      <c r="D17" s="63" t="s">
        <v>186</v>
      </c>
      <c r="E17" s="63" t="s">
        <v>186</v>
      </c>
      <c r="F17" s="66">
        <f>SUM(F10:F16)</f>
        <v>418800</v>
      </c>
    </row>
    <row r="18" spans="1:11">
      <c r="A18" s="347" t="s">
        <v>249</v>
      </c>
      <c r="B18" s="347"/>
      <c r="C18" s="347"/>
      <c r="D18" s="347"/>
      <c r="E18" s="347"/>
      <c r="F18" s="347"/>
    </row>
    <row r="20" spans="1:11" ht="16.149999999999999" customHeight="1">
      <c r="A20" s="340" t="s">
        <v>239</v>
      </c>
      <c r="B20" s="340"/>
      <c r="C20" s="340"/>
      <c r="D20" s="340"/>
      <c r="E20" s="340"/>
      <c r="F20" s="340"/>
      <c r="G20" s="76"/>
      <c r="H20" s="76"/>
      <c r="I20" s="76"/>
      <c r="J20" s="76"/>
    </row>
    <row r="21" spans="1:11" ht="13.9" customHeight="1">
      <c r="A21" s="73"/>
      <c r="B21" s="73"/>
      <c r="C21" s="73"/>
      <c r="D21" s="73"/>
      <c r="E21" s="73"/>
      <c r="F21" s="73"/>
      <c r="G21" s="76"/>
      <c r="H21" s="76"/>
      <c r="I21" s="76"/>
      <c r="J21" s="76"/>
    </row>
    <row r="22" spans="1:11" s="18" customFormat="1" ht="16.899999999999999" customHeight="1">
      <c r="A22" s="316" t="s">
        <v>361</v>
      </c>
      <c r="B22" s="316"/>
      <c r="C22" s="316"/>
      <c r="D22" s="316"/>
      <c r="E22" s="316"/>
      <c r="F22" s="316"/>
      <c r="G22" s="22"/>
      <c r="H22" s="22"/>
      <c r="I22" s="22"/>
      <c r="J22" s="22"/>
      <c r="K22" s="22"/>
    </row>
    <row r="24" spans="1:11" ht="45">
      <c r="A24" s="63" t="s">
        <v>169</v>
      </c>
      <c r="B24" s="63" t="s">
        <v>182</v>
      </c>
      <c r="C24" s="63" t="s">
        <v>240</v>
      </c>
      <c r="D24" s="63" t="s">
        <v>241</v>
      </c>
      <c r="E24" s="63" t="s">
        <v>242</v>
      </c>
    </row>
    <row r="25" spans="1:11" ht="15">
      <c r="A25" s="63">
        <v>1</v>
      </c>
      <c r="B25" s="63">
        <v>2</v>
      </c>
      <c r="C25" s="63">
        <v>3</v>
      </c>
      <c r="D25" s="63">
        <v>4</v>
      </c>
      <c r="E25" s="63">
        <v>5</v>
      </c>
    </row>
    <row r="26" spans="1:11" ht="15">
      <c r="A26" s="63"/>
      <c r="B26" s="63"/>
      <c r="C26" s="66"/>
      <c r="D26" s="66"/>
      <c r="E26" s="66">
        <f>C26*D26</f>
        <v>0</v>
      </c>
    </row>
    <row r="27" spans="1:11" ht="15">
      <c r="A27" s="63"/>
      <c r="B27" s="63"/>
      <c r="C27" s="66"/>
      <c r="D27" s="66"/>
      <c r="E27" s="66">
        <f>C27*D27</f>
        <v>0</v>
      </c>
    </row>
    <row r="28" spans="1:11" ht="15">
      <c r="A28" s="63"/>
      <c r="B28" s="64" t="s">
        <v>173</v>
      </c>
      <c r="C28" s="63" t="s">
        <v>186</v>
      </c>
      <c r="D28" s="63" t="s">
        <v>186</v>
      </c>
      <c r="E28" s="66">
        <f>SUM(E26:E27)</f>
        <v>0</v>
      </c>
    </row>
    <row r="30" spans="1:11" ht="16.149999999999999" customHeight="1">
      <c r="A30" s="340" t="s">
        <v>243</v>
      </c>
      <c r="B30" s="340"/>
      <c r="C30" s="340"/>
      <c r="D30" s="340"/>
      <c r="E30" s="340"/>
      <c r="F30" s="340"/>
      <c r="G30" s="76"/>
      <c r="H30" s="76"/>
      <c r="I30" s="76"/>
      <c r="J30" s="76"/>
    </row>
    <row r="31" spans="1:11" ht="13.9" customHeight="1">
      <c r="A31" s="73"/>
      <c r="B31" s="73"/>
      <c r="C31" s="73"/>
      <c r="D31" s="73"/>
      <c r="E31" s="73"/>
      <c r="F31" s="73"/>
      <c r="G31" s="76"/>
      <c r="H31" s="76"/>
      <c r="I31" s="76"/>
      <c r="J31" s="76"/>
    </row>
    <row r="32" spans="1:11" s="18" customFormat="1" ht="16.899999999999999" customHeight="1">
      <c r="A32" s="316" t="s">
        <v>361</v>
      </c>
      <c r="B32" s="316"/>
      <c r="C32" s="316"/>
      <c r="D32" s="316"/>
      <c r="E32" s="316"/>
      <c r="F32" s="316"/>
      <c r="G32" s="22"/>
      <c r="H32" s="22"/>
      <c r="I32" s="22"/>
      <c r="J32" s="22"/>
      <c r="K32" s="22"/>
    </row>
    <row r="34" spans="1:6" ht="45">
      <c r="A34" s="63" t="s">
        <v>169</v>
      </c>
      <c r="B34" s="63" t="s">
        <v>0</v>
      </c>
      <c r="C34" s="63" t="s">
        <v>244</v>
      </c>
      <c r="D34" s="63" t="s">
        <v>245</v>
      </c>
      <c r="E34" s="63" t="s">
        <v>246</v>
      </c>
      <c r="F34" s="63" t="s">
        <v>247</v>
      </c>
    </row>
    <row r="35" spans="1:6" ht="15">
      <c r="A35" s="63">
        <v>1</v>
      </c>
      <c r="B35" s="63">
        <v>2</v>
      </c>
      <c r="C35" s="63">
        <v>4</v>
      </c>
      <c r="D35" s="63">
        <v>5</v>
      </c>
      <c r="E35" s="63">
        <v>6</v>
      </c>
      <c r="F35" s="63">
        <v>7</v>
      </c>
    </row>
    <row r="36" spans="1:6" ht="15">
      <c r="A36" s="63">
        <v>1</v>
      </c>
      <c r="B36" s="63" t="s">
        <v>319</v>
      </c>
      <c r="C36" s="63"/>
      <c r="D36" s="63"/>
      <c r="E36" s="63"/>
      <c r="F36" s="66">
        <f>C36*D36*E36</f>
        <v>0</v>
      </c>
    </row>
    <row r="37" spans="1:6" ht="15">
      <c r="A37" s="63">
        <v>2</v>
      </c>
      <c r="B37" s="63" t="s">
        <v>320</v>
      </c>
      <c r="C37" s="63">
        <v>2519.9429110000001</v>
      </c>
      <c r="D37" s="63">
        <v>1569.48</v>
      </c>
      <c r="E37" s="63">
        <v>1</v>
      </c>
      <c r="F37" s="66">
        <f>C37*D37*E37</f>
        <v>3954999.99995628</v>
      </c>
    </row>
    <row r="38" spans="1:6" ht="15">
      <c r="A38" s="63">
        <v>3</v>
      </c>
      <c r="B38" s="63" t="s">
        <v>321</v>
      </c>
      <c r="C38" s="63">
        <v>223321.55476999999</v>
      </c>
      <c r="D38" s="63">
        <v>5.66</v>
      </c>
      <c r="E38" s="63">
        <v>1</v>
      </c>
      <c r="F38" s="66">
        <f>C38*D38*E38</f>
        <v>1263999.9999982</v>
      </c>
    </row>
    <row r="39" spans="1:6" ht="30">
      <c r="A39" s="63">
        <v>4</v>
      </c>
      <c r="B39" s="63" t="s">
        <v>322</v>
      </c>
      <c r="C39" s="63" t="s">
        <v>186</v>
      </c>
      <c r="D39" s="63" t="s">
        <v>186</v>
      </c>
      <c r="E39" s="63" t="s">
        <v>186</v>
      </c>
      <c r="F39" s="66">
        <v>402300</v>
      </c>
    </row>
    <row r="40" spans="1:6" ht="15">
      <c r="A40" s="63" t="s">
        <v>330</v>
      </c>
      <c r="B40" s="63" t="s">
        <v>323</v>
      </c>
      <c r="C40" s="63">
        <v>9989</v>
      </c>
      <c r="D40" s="63">
        <v>24.47</v>
      </c>
      <c r="E40" s="63">
        <v>1</v>
      </c>
      <c r="F40" s="66">
        <f>C40*D40*E40</f>
        <v>244430.83</v>
      </c>
    </row>
    <row r="41" spans="1:6" ht="15">
      <c r="A41" s="63" t="s">
        <v>331</v>
      </c>
      <c r="B41" s="63" t="s">
        <v>324</v>
      </c>
      <c r="C41" s="63"/>
      <c r="D41" s="63"/>
      <c r="E41" s="63"/>
      <c r="F41" s="66">
        <f t="shared" ref="F41:F46" si="1">C41*D41*E41</f>
        <v>0</v>
      </c>
    </row>
    <row r="42" spans="1:6" ht="30">
      <c r="A42" s="63" t="s">
        <v>332</v>
      </c>
      <c r="B42" s="63" t="s">
        <v>325</v>
      </c>
      <c r="C42" s="63"/>
      <c r="D42" s="63"/>
      <c r="E42" s="63"/>
      <c r="F42" s="66">
        <f t="shared" si="1"/>
        <v>0</v>
      </c>
    </row>
    <row r="43" spans="1:6" ht="30">
      <c r="A43" s="63" t="s">
        <v>333</v>
      </c>
      <c r="B43" s="63" t="s">
        <v>326</v>
      </c>
      <c r="C43" s="66"/>
      <c r="D43" s="66"/>
      <c r="E43" s="66"/>
      <c r="F43" s="66">
        <f t="shared" si="1"/>
        <v>0</v>
      </c>
    </row>
    <row r="44" spans="1:6" ht="15">
      <c r="A44" s="63" t="s">
        <v>334</v>
      </c>
      <c r="B44" s="63" t="s">
        <v>327</v>
      </c>
      <c r="C44" s="103">
        <v>9989</v>
      </c>
      <c r="D44" s="66">
        <v>15.804301730000001</v>
      </c>
      <c r="E44" s="103">
        <v>1</v>
      </c>
      <c r="F44" s="66">
        <f>C44*D44*E44</f>
        <v>157869.16998097001</v>
      </c>
    </row>
    <row r="45" spans="1:6" ht="15">
      <c r="A45" s="63">
        <v>5</v>
      </c>
      <c r="B45" s="63" t="s">
        <v>328</v>
      </c>
      <c r="C45" s="66"/>
      <c r="D45" s="66"/>
      <c r="E45" s="66"/>
      <c r="F45" s="66">
        <f t="shared" si="1"/>
        <v>0</v>
      </c>
    </row>
    <row r="46" spans="1:6" ht="30">
      <c r="A46" s="63">
        <v>6</v>
      </c>
      <c r="B46" s="63" t="s">
        <v>329</v>
      </c>
      <c r="C46" s="66"/>
      <c r="D46" s="66"/>
      <c r="E46" s="66"/>
      <c r="F46" s="66">
        <f t="shared" si="1"/>
        <v>0</v>
      </c>
    </row>
    <row r="47" spans="1:6" ht="15">
      <c r="A47" s="63"/>
      <c r="B47" s="64" t="s">
        <v>173</v>
      </c>
      <c r="C47" s="63" t="s">
        <v>186</v>
      </c>
      <c r="D47" s="63" t="s">
        <v>186</v>
      </c>
      <c r="E47" s="63" t="s">
        <v>186</v>
      </c>
      <c r="F47" s="66">
        <f>F37+F38+F39</f>
        <v>5621299.9999544797</v>
      </c>
    </row>
    <row r="49" spans="1:11" ht="16.149999999999999" customHeight="1">
      <c r="A49" s="340" t="s">
        <v>251</v>
      </c>
      <c r="B49" s="340"/>
      <c r="C49" s="340"/>
      <c r="D49" s="340"/>
      <c r="E49" s="340"/>
      <c r="F49" s="340"/>
      <c r="G49" s="76"/>
      <c r="H49" s="76"/>
      <c r="I49" s="76"/>
      <c r="J49" s="76"/>
    </row>
    <row r="50" spans="1:11" ht="13.9" customHeight="1">
      <c r="A50" s="73"/>
      <c r="B50" s="73"/>
      <c r="C50" s="73"/>
      <c r="D50" s="73"/>
      <c r="E50" s="73"/>
      <c r="F50" s="73"/>
      <c r="G50" s="76"/>
      <c r="H50" s="76"/>
      <c r="I50" s="76"/>
      <c r="J50" s="76"/>
    </row>
    <row r="51" spans="1:11" s="18" customFormat="1" ht="16.899999999999999" customHeight="1">
      <c r="A51" s="316" t="s">
        <v>361</v>
      </c>
      <c r="B51" s="314"/>
      <c r="C51" s="314"/>
      <c r="D51" s="314"/>
      <c r="E51" s="314"/>
      <c r="F51" s="314"/>
      <c r="G51" s="22"/>
      <c r="H51" s="22"/>
      <c r="I51" s="22"/>
      <c r="J51" s="22"/>
      <c r="K51" s="22"/>
    </row>
    <row r="53" spans="1:11" ht="45">
      <c r="A53" s="63" t="s">
        <v>169</v>
      </c>
      <c r="B53" s="63" t="s">
        <v>0</v>
      </c>
      <c r="C53" s="63" t="s">
        <v>252</v>
      </c>
      <c r="D53" s="63" t="s">
        <v>253</v>
      </c>
      <c r="E53" s="63" t="s">
        <v>254</v>
      </c>
    </row>
    <row r="54" spans="1:11" ht="15">
      <c r="A54" s="63">
        <v>1</v>
      </c>
      <c r="B54" s="63">
        <v>2</v>
      </c>
      <c r="C54" s="63">
        <v>4</v>
      </c>
      <c r="D54" s="63">
        <v>5</v>
      </c>
      <c r="E54" s="63">
        <v>6</v>
      </c>
    </row>
    <row r="55" spans="1:11" ht="15">
      <c r="A55" s="63"/>
      <c r="B55" s="63"/>
      <c r="C55" s="66"/>
      <c r="D55" s="66"/>
      <c r="E55" s="66"/>
    </row>
    <row r="56" spans="1:11" ht="15">
      <c r="A56" s="63"/>
      <c r="B56" s="63"/>
      <c r="C56" s="66"/>
      <c r="D56" s="66"/>
      <c r="E56" s="66"/>
    </row>
    <row r="57" spans="1:11" ht="15">
      <c r="A57" s="63"/>
      <c r="B57" s="64" t="s">
        <v>173</v>
      </c>
      <c r="C57" s="63" t="s">
        <v>186</v>
      </c>
      <c r="D57" s="63" t="s">
        <v>186</v>
      </c>
      <c r="E57" s="66">
        <f>SUM(E55:E56)</f>
        <v>0</v>
      </c>
    </row>
    <row r="59" spans="1:11" ht="16.899999999999999" customHeight="1">
      <c r="A59" s="340" t="s">
        <v>258</v>
      </c>
      <c r="B59" s="340"/>
      <c r="C59" s="340"/>
      <c r="D59" s="340"/>
      <c r="E59" s="340"/>
      <c r="F59" s="340"/>
      <c r="G59" s="76"/>
      <c r="H59" s="76"/>
      <c r="I59" s="76"/>
      <c r="J59" s="76"/>
    </row>
    <row r="60" spans="1:11" ht="13.9" customHeight="1">
      <c r="A60" s="73"/>
      <c r="B60" s="73"/>
      <c r="C60" s="73"/>
      <c r="D60" s="73"/>
      <c r="E60" s="73"/>
      <c r="F60" s="73"/>
      <c r="G60" s="76"/>
      <c r="H60" s="76"/>
      <c r="I60" s="76"/>
      <c r="J60" s="76"/>
    </row>
    <row r="61" spans="1:11" s="18" customFormat="1" ht="16.899999999999999" customHeight="1">
      <c r="A61" s="316" t="s">
        <v>361</v>
      </c>
      <c r="B61" s="314"/>
      <c r="C61" s="314"/>
      <c r="D61" s="314"/>
      <c r="E61" s="314"/>
      <c r="F61" s="314"/>
      <c r="G61" s="22"/>
      <c r="H61" s="22"/>
      <c r="I61" s="22"/>
      <c r="J61" s="22"/>
      <c r="K61" s="22"/>
    </row>
    <row r="63" spans="1:11" ht="45">
      <c r="A63" s="63" t="s">
        <v>169</v>
      </c>
      <c r="B63" s="63" t="s">
        <v>182</v>
      </c>
      <c r="C63" s="63" t="s">
        <v>255</v>
      </c>
      <c r="D63" s="63" t="s">
        <v>256</v>
      </c>
      <c r="E63" s="63" t="s">
        <v>257</v>
      </c>
    </row>
    <row r="64" spans="1:11" ht="15">
      <c r="A64" s="63">
        <v>1</v>
      </c>
      <c r="B64" s="63">
        <v>2</v>
      </c>
      <c r="C64" s="63">
        <v>3</v>
      </c>
      <c r="D64" s="63">
        <v>4</v>
      </c>
      <c r="E64" s="63">
        <v>5</v>
      </c>
    </row>
    <row r="65" spans="1:10" ht="33.75">
      <c r="A65" s="63">
        <v>1</v>
      </c>
      <c r="B65" s="102" t="s">
        <v>388</v>
      </c>
      <c r="C65" s="103">
        <v>4</v>
      </c>
      <c r="D65" s="103">
        <v>12</v>
      </c>
      <c r="E65" s="66">
        <v>549600</v>
      </c>
    </row>
    <row r="66" spans="1:10" ht="22.5">
      <c r="A66" s="63">
        <v>2</v>
      </c>
      <c r="B66" s="102" t="s">
        <v>389</v>
      </c>
      <c r="C66" s="103">
        <v>1</v>
      </c>
      <c r="D66" s="103">
        <v>7</v>
      </c>
      <c r="E66" s="66">
        <v>7700</v>
      </c>
    </row>
    <row r="67" spans="1:10" ht="15">
      <c r="A67" s="63">
        <v>3</v>
      </c>
      <c r="B67" s="102" t="s">
        <v>390</v>
      </c>
      <c r="C67" s="103">
        <v>1</v>
      </c>
      <c r="D67" s="103">
        <v>12</v>
      </c>
      <c r="E67" s="66">
        <v>10608</v>
      </c>
    </row>
    <row r="68" spans="1:10" ht="15">
      <c r="A68" s="63">
        <v>4</v>
      </c>
      <c r="B68" s="102" t="s">
        <v>391</v>
      </c>
      <c r="C68" s="103">
        <v>4</v>
      </c>
      <c r="D68" s="103">
        <v>12</v>
      </c>
      <c r="E68" s="66">
        <v>53852</v>
      </c>
    </row>
    <row r="69" spans="1:10" ht="15">
      <c r="A69" s="63">
        <v>5</v>
      </c>
      <c r="B69" s="102" t="s">
        <v>392</v>
      </c>
      <c r="C69" s="103">
        <v>5</v>
      </c>
      <c r="D69" s="103">
        <v>12</v>
      </c>
      <c r="E69" s="66">
        <f>443028-21250</f>
        <v>421778</v>
      </c>
      <c r="F69" s="133"/>
    </row>
    <row r="70" spans="1:10" ht="15">
      <c r="A70" s="63">
        <v>6</v>
      </c>
      <c r="B70" s="102" t="s">
        <v>393</v>
      </c>
      <c r="C70" s="103">
        <v>3</v>
      </c>
      <c r="D70" s="103">
        <v>12</v>
      </c>
      <c r="E70" s="66">
        <v>254516</v>
      </c>
    </row>
    <row r="71" spans="1:10" ht="22.5">
      <c r="A71" s="63">
        <v>7</v>
      </c>
      <c r="B71" s="102" t="s">
        <v>394</v>
      </c>
      <c r="C71" s="103">
        <v>5</v>
      </c>
      <c r="D71" s="103">
        <v>12</v>
      </c>
      <c r="E71" s="66">
        <v>180000</v>
      </c>
    </row>
    <row r="72" spans="1:10" ht="15">
      <c r="A72" s="63">
        <v>8</v>
      </c>
      <c r="B72" s="102" t="s">
        <v>395</v>
      </c>
      <c r="C72" s="103">
        <v>3</v>
      </c>
      <c r="D72" s="103">
        <v>12</v>
      </c>
      <c r="E72" s="66">
        <v>14496</v>
      </c>
    </row>
    <row r="73" spans="1:10" ht="22.5">
      <c r="A73" s="63">
        <v>9</v>
      </c>
      <c r="B73" s="102" t="s">
        <v>396</v>
      </c>
      <c r="C73" s="103">
        <v>1</v>
      </c>
      <c r="D73" s="103">
        <v>7</v>
      </c>
      <c r="E73" s="66">
        <v>84000</v>
      </c>
      <c r="F73" s="133"/>
    </row>
    <row r="74" spans="1:10" ht="15">
      <c r="A74" s="63">
        <v>10</v>
      </c>
      <c r="B74" s="102" t="s">
        <v>397</v>
      </c>
      <c r="C74" s="103">
        <v>2</v>
      </c>
      <c r="D74" s="103">
        <v>7</v>
      </c>
      <c r="E74" s="66">
        <v>26250</v>
      </c>
      <c r="F74" s="133"/>
    </row>
    <row r="75" spans="1:10" ht="15">
      <c r="A75" s="63">
        <v>11</v>
      </c>
      <c r="B75" s="102" t="s">
        <v>509</v>
      </c>
      <c r="C75" s="66">
        <v>2</v>
      </c>
      <c r="D75" s="66">
        <v>10</v>
      </c>
      <c r="E75" s="66">
        <v>100000</v>
      </c>
    </row>
    <row r="76" spans="1:10" ht="15">
      <c r="A76" s="63"/>
      <c r="B76" s="101"/>
      <c r="C76" s="66"/>
      <c r="D76" s="66"/>
      <c r="E76" s="66"/>
    </row>
    <row r="77" spans="1:10" ht="15">
      <c r="A77" s="63"/>
      <c r="B77" s="64" t="s">
        <v>173</v>
      </c>
      <c r="C77" s="63" t="s">
        <v>186</v>
      </c>
      <c r="D77" s="63" t="s">
        <v>186</v>
      </c>
      <c r="E77" s="66">
        <f>SUM(E65:E76)</f>
        <v>1702800</v>
      </c>
    </row>
    <row r="79" spans="1:10" ht="16.899999999999999" customHeight="1">
      <c r="A79" s="340" t="s">
        <v>259</v>
      </c>
      <c r="B79" s="340"/>
      <c r="C79" s="340"/>
      <c r="D79" s="340"/>
      <c r="E79" s="340"/>
      <c r="F79" s="340"/>
      <c r="G79" s="76"/>
      <c r="H79" s="76"/>
      <c r="I79" s="76"/>
      <c r="J79" s="76"/>
    </row>
    <row r="80" spans="1:10" ht="16.899999999999999" customHeight="1">
      <c r="A80" s="73"/>
      <c r="B80" s="73"/>
      <c r="C80" s="73"/>
      <c r="D80" s="73"/>
      <c r="E80" s="73"/>
      <c r="F80" s="73"/>
      <c r="G80" s="76"/>
      <c r="H80" s="76"/>
      <c r="I80" s="76"/>
      <c r="J80" s="76"/>
    </row>
    <row r="81" spans="1:11" ht="16.899999999999999" customHeight="1">
      <c r="A81" s="340" t="s">
        <v>260</v>
      </c>
      <c r="B81" s="340"/>
      <c r="C81" s="340"/>
      <c r="D81" s="340"/>
      <c r="E81" s="340"/>
      <c r="F81" s="340"/>
      <c r="G81" s="76"/>
      <c r="H81" s="76"/>
      <c r="I81" s="76"/>
      <c r="J81" s="76"/>
    </row>
    <row r="82" spans="1:11" ht="13.9" customHeight="1">
      <c r="A82" s="73"/>
      <c r="B82" s="73"/>
      <c r="C82" s="73"/>
      <c r="D82" s="73"/>
      <c r="E82" s="73"/>
      <c r="F82" s="73"/>
      <c r="G82" s="76"/>
      <c r="H82" s="76"/>
      <c r="I82" s="76"/>
      <c r="J82" s="76"/>
    </row>
    <row r="83" spans="1:11" s="18" customFormat="1" ht="16.899999999999999" customHeight="1">
      <c r="A83" s="316" t="s">
        <v>361</v>
      </c>
      <c r="B83" s="314"/>
      <c r="C83" s="314"/>
      <c r="D83" s="314"/>
      <c r="E83" s="314"/>
      <c r="F83" s="314"/>
      <c r="G83" s="22"/>
      <c r="H83" s="22"/>
      <c r="I83" s="22"/>
      <c r="J83" s="22"/>
      <c r="K83" s="22"/>
    </row>
    <row r="85" spans="1:11" ht="45">
      <c r="A85" s="63" t="s">
        <v>169</v>
      </c>
      <c r="B85" s="63" t="s">
        <v>182</v>
      </c>
      <c r="C85" s="63" t="s">
        <v>261</v>
      </c>
      <c r="D85" s="63" t="s">
        <v>262</v>
      </c>
      <c r="E85" s="63" t="s">
        <v>263</v>
      </c>
    </row>
    <row r="86" spans="1:11" ht="15">
      <c r="A86" s="63">
        <v>1</v>
      </c>
      <c r="B86" s="63">
        <v>2</v>
      </c>
      <c r="C86" s="63">
        <v>3</v>
      </c>
      <c r="D86" s="63">
        <v>4</v>
      </c>
      <c r="E86" s="63">
        <v>5</v>
      </c>
    </row>
    <row r="87" spans="1:11" ht="30">
      <c r="A87" s="63">
        <v>1</v>
      </c>
      <c r="B87" s="63" t="s">
        <v>335</v>
      </c>
      <c r="C87" s="66">
        <v>77773.460000000006</v>
      </c>
      <c r="D87" s="66">
        <v>87</v>
      </c>
      <c r="E87" s="66">
        <v>6766288</v>
      </c>
    </row>
    <row r="88" spans="1:11" ht="15">
      <c r="A88" s="63"/>
      <c r="B88" s="64" t="s">
        <v>173</v>
      </c>
      <c r="C88" s="63" t="s">
        <v>186</v>
      </c>
      <c r="D88" s="63" t="s">
        <v>186</v>
      </c>
      <c r="E88" s="66">
        <f>SUM(E87)</f>
        <v>6766288</v>
      </c>
    </row>
    <row r="90" spans="1:11" ht="16.899999999999999" customHeight="1">
      <c r="A90" s="340" t="s">
        <v>264</v>
      </c>
      <c r="B90" s="340"/>
      <c r="C90" s="340"/>
      <c r="D90" s="340"/>
      <c r="E90" s="340"/>
      <c r="F90" s="340"/>
      <c r="G90" s="76"/>
      <c r="H90" s="76"/>
      <c r="I90" s="76"/>
      <c r="J90" s="76"/>
    </row>
    <row r="91" spans="1:11" ht="13.9" customHeight="1">
      <c r="A91" s="73"/>
      <c r="B91" s="73"/>
      <c r="C91" s="73"/>
      <c r="D91" s="73"/>
      <c r="E91" s="73"/>
      <c r="F91" s="73"/>
      <c r="G91" s="76"/>
      <c r="H91" s="76"/>
      <c r="I91" s="76"/>
      <c r="J91" s="76"/>
    </row>
    <row r="92" spans="1:11" s="18" customFormat="1" ht="16.899999999999999" customHeight="1">
      <c r="A92" s="316" t="s">
        <v>361</v>
      </c>
      <c r="B92" s="314"/>
      <c r="C92" s="314"/>
      <c r="D92" s="314"/>
      <c r="E92" s="314"/>
      <c r="F92" s="314"/>
      <c r="G92" s="22"/>
      <c r="H92" s="22"/>
      <c r="I92" s="22"/>
      <c r="J92" s="22"/>
      <c r="K92" s="22"/>
    </row>
    <row r="94" spans="1:11" ht="30">
      <c r="A94" s="63" t="s">
        <v>169</v>
      </c>
      <c r="B94" s="63" t="s">
        <v>182</v>
      </c>
      <c r="C94" s="63" t="s">
        <v>265</v>
      </c>
      <c r="D94" s="63" t="s">
        <v>266</v>
      </c>
    </row>
    <row r="95" spans="1:11" ht="15">
      <c r="A95" s="63">
        <v>1</v>
      </c>
      <c r="B95" s="63">
        <v>2</v>
      </c>
      <c r="C95" s="63">
        <v>3</v>
      </c>
      <c r="D95" s="63">
        <v>4</v>
      </c>
    </row>
    <row r="96" spans="1:11" ht="33.75">
      <c r="A96" s="101">
        <v>1</v>
      </c>
      <c r="B96" s="104" t="s">
        <v>400</v>
      </c>
      <c r="C96" s="103">
        <v>1</v>
      </c>
      <c r="D96" s="66">
        <v>65961.119999999995</v>
      </c>
    </row>
    <row r="97" spans="1:10" ht="15">
      <c r="A97" s="101">
        <v>2</v>
      </c>
      <c r="B97" s="104" t="s">
        <v>401</v>
      </c>
      <c r="C97" s="103">
        <v>1</v>
      </c>
      <c r="D97" s="66">
        <v>57378</v>
      </c>
    </row>
    <row r="98" spans="1:10" ht="22.5">
      <c r="A98" s="101">
        <v>3</v>
      </c>
      <c r="B98" s="104" t="s">
        <v>402</v>
      </c>
      <c r="C98" s="103">
        <v>2</v>
      </c>
      <c r="D98" s="66">
        <f>5895.12+61224.48</f>
        <v>67119.600000000006</v>
      </c>
    </row>
    <row r="99" spans="1:10" ht="22.5">
      <c r="A99" s="101">
        <v>4</v>
      </c>
      <c r="B99" s="104" t="s">
        <v>403</v>
      </c>
      <c r="C99" s="103">
        <v>1</v>
      </c>
      <c r="D99" s="66">
        <v>5900</v>
      </c>
    </row>
    <row r="100" spans="1:10" ht="22.5">
      <c r="A100" s="101">
        <v>5</v>
      </c>
      <c r="B100" s="104" t="s">
        <v>404</v>
      </c>
      <c r="C100" s="103">
        <v>4</v>
      </c>
      <c r="D100" s="66">
        <v>150400</v>
      </c>
    </row>
    <row r="101" spans="1:10" ht="15">
      <c r="A101" s="101">
        <v>6</v>
      </c>
      <c r="B101" s="104" t="s">
        <v>405</v>
      </c>
      <c r="C101" s="103">
        <v>2</v>
      </c>
      <c r="D101" s="66">
        <v>130000</v>
      </c>
    </row>
    <row r="102" spans="1:10" ht="15">
      <c r="A102" s="101">
        <v>7</v>
      </c>
      <c r="B102" s="104" t="s">
        <v>406</v>
      </c>
      <c r="C102" s="103">
        <v>3</v>
      </c>
      <c r="D102" s="66">
        <v>60000</v>
      </c>
    </row>
    <row r="103" spans="1:10" ht="15">
      <c r="A103" s="101">
        <v>8</v>
      </c>
      <c r="B103" s="104" t="s">
        <v>409</v>
      </c>
      <c r="C103" s="103">
        <v>4</v>
      </c>
      <c r="D103" s="66">
        <v>130306</v>
      </c>
    </row>
    <row r="104" spans="1:10" ht="22.5">
      <c r="A104" s="101">
        <v>9</v>
      </c>
      <c r="B104" s="104" t="s">
        <v>462</v>
      </c>
      <c r="C104" s="103">
        <v>1</v>
      </c>
      <c r="D104" s="66">
        <v>22000</v>
      </c>
    </row>
    <row r="105" spans="1:10" ht="15">
      <c r="A105" s="101">
        <v>10</v>
      </c>
      <c r="B105" s="104" t="s">
        <v>463</v>
      </c>
      <c r="C105" s="103">
        <v>15</v>
      </c>
      <c r="D105" s="66">
        <v>103500</v>
      </c>
    </row>
    <row r="106" spans="1:10" ht="45">
      <c r="A106" s="101">
        <v>11</v>
      </c>
      <c r="B106" s="104" t="s">
        <v>464</v>
      </c>
      <c r="C106" s="103">
        <v>7</v>
      </c>
      <c r="D106" s="66">
        <v>105000</v>
      </c>
    </row>
    <row r="107" spans="1:10" ht="15">
      <c r="A107" s="101">
        <v>12</v>
      </c>
      <c r="B107" s="104" t="s">
        <v>465</v>
      </c>
      <c r="C107" s="103">
        <v>30</v>
      </c>
      <c r="D107" s="66">
        <v>45601.279999999999</v>
      </c>
    </row>
    <row r="108" spans="1:10" ht="15">
      <c r="A108" s="63"/>
      <c r="B108" s="72" t="s">
        <v>173</v>
      </c>
      <c r="C108" s="63" t="s">
        <v>186</v>
      </c>
      <c r="D108" s="66">
        <f>SUM(D96:D107)</f>
        <v>943166</v>
      </c>
    </row>
    <row r="110" spans="1:10" ht="22.9" customHeight="1">
      <c r="A110" s="340" t="s">
        <v>267</v>
      </c>
      <c r="B110" s="340"/>
      <c r="C110" s="340"/>
      <c r="D110" s="340"/>
      <c r="E110" s="340"/>
      <c r="F110" s="340"/>
      <c r="G110" s="76"/>
      <c r="H110" s="76"/>
      <c r="I110" s="76"/>
      <c r="J110" s="76"/>
    </row>
    <row r="111" spans="1:10" ht="16.899999999999999" customHeight="1">
      <c r="A111" s="73"/>
      <c r="B111" s="73"/>
      <c r="C111" s="73"/>
      <c r="D111" s="73"/>
      <c r="E111" s="73"/>
      <c r="F111" s="73"/>
      <c r="G111" s="76"/>
      <c r="H111" s="76"/>
      <c r="I111" s="76"/>
      <c r="J111" s="76"/>
    </row>
    <row r="112" spans="1:10" ht="16.899999999999999" customHeight="1">
      <c r="A112" s="340" t="s">
        <v>268</v>
      </c>
      <c r="B112" s="340"/>
      <c r="C112" s="340"/>
      <c r="D112" s="340"/>
      <c r="E112" s="340"/>
      <c r="F112" s="340"/>
      <c r="G112" s="76"/>
      <c r="H112" s="76"/>
      <c r="I112" s="76"/>
      <c r="J112" s="76"/>
    </row>
    <row r="113" spans="1:11" ht="13.9" customHeight="1">
      <c r="A113" s="73"/>
      <c r="B113" s="73"/>
      <c r="C113" s="73"/>
      <c r="D113" s="73"/>
      <c r="E113" s="73"/>
      <c r="F113" s="73"/>
      <c r="G113" s="76"/>
      <c r="H113" s="76"/>
      <c r="I113" s="76"/>
      <c r="J113" s="76"/>
    </row>
    <row r="114" spans="1:11" s="18" customFormat="1" ht="16.899999999999999" customHeight="1">
      <c r="A114" s="316" t="s">
        <v>361</v>
      </c>
      <c r="B114" s="314"/>
      <c r="C114" s="314"/>
      <c r="D114" s="314"/>
      <c r="E114" s="314"/>
      <c r="F114" s="314"/>
      <c r="G114" s="22"/>
      <c r="H114" s="22"/>
      <c r="I114" s="22"/>
      <c r="J114" s="22"/>
      <c r="K114" s="22"/>
    </row>
    <row r="116" spans="1:11" ht="45">
      <c r="A116" s="63" t="s">
        <v>169</v>
      </c>
      <c r="B116" s="63" t="s">
        <v>182</v>
      </c>
      <c r="C116" s="63" t="s">
        <v>252</v>
      </c>
      <c r="D116" s="63" t="s">
        <v>269</v>
      </c>
      <c r="E116" s="63" t="s">
        <v>270</v>
      </c>
    </row>
    <row r="117" spans="1:11" ht="15">
      <c r="A117" s="63">
        <v>1</v>
      </c>
      <c r="B117" s="63">
        <v>2</v>
      </c>
      <c r="C117" s="63">
        <v>3</v>
      </c>
      <c r="D117" s="63">
        <v>4</v>
      </c>
      <c r="E117" s="63">
        <v>5</v>
      </c>
    </row>
    <row r="118" spans="1:11" ht="15">
      <c r="A118" s="63"/>
      <c r="B118" s="63"/>
      <c r="C118" s="66"/>
      <c r="D118" s="66"/>
      <c r="E118" s="66">
        <f>C118*D118</f>
        <v>0</v>
      </c>
    </row>
    <row r="119" spans="1:11" ht="15">
      <c r="A119" s="63"/>
      <c r="B119" s="63"/>
      <c r="C119" s="66"/>
      <c r="D119" s="66"/>
      <c r="E119" s="66">
        <f>C119*D119</f>
        <v>0</v>
      </c>
    </row>
    <row r="120" spans="1:11" ht="15">
      <c r="A120" s="63"/>
      <c r="B120" s="64" t="s">
        <v>173</v>
      </c>
      <c r="C120" s="63"/>
      <c r="D120" s="63" t="s">
        <v>186</v>
      </c>
      <c r="E120" s="66">
        <f>SUM(E118:E119)</f>
        <v>0</v>
      </c>
    </row>
    <row r="122" spans="1:11" ht="16.899999999999999" customHeight="1">
      <c r="A122" s="340" t="s">
        <v>271</v>
      </c>
      <c r="B122" s="340"/>
      <c r="C122" s="340"/>
      <c r="D122" s="340"/>
      <c r="E122" s="340"/>
      <c r="F122" s="340"/>
      <c r="G122" s="76"/>
      <c r="H122" s="76"/>
      <c r="I122" s="76"/>
      <c r="J122" s="76"/>
    </row>
    <row r="123" spans="1:11" ht="13.9" customHeight="1">
      <c r="A123" s="73"/>
      <c r="B123" s="73"/>
      <c r="C123" s="73"/>
      <c r="D123" s="73"/>
      <c r="E123" s="73"/>
      <c r="F123" s="73"/>
      <c r="G123" s="76"/>
      <c r="H123" s="76"/>
      <c r="I123" s="76"/>
      <c r="J123" s="76"/>
    </row>
    <row r="124" spans="1:11" s="18" customFormat="1" ht="16.899999999999999" customHeight="1">
      <c r="A124" s="316" t="s">
        <v>361</v>
      </c>
      <c r="B124" s="314"/>
      <c r="C124" s="314"/>
      <c r="D124" s="314"/>
      <c r="E124" s="314"/>
      <c r="F124" s="314"/>
      <c r="G124" s="22"/>
      <c r="H124" s="22"/>
      <c r="I124" s="22"/>
      <c r="J124" s="22"/>
      <c r="K124" s="22"/>
    </row>
    <row r="126" spans="1:11" ht="90">
      <c r="A126" s="63" t="s">
        <v>169</v>
      </c>
      <c r="B126" s="63" t="s">
        <v>182</v>
      </c>
      <c r="C126" s="63" t="s">
        <v>272</v>
      </c>
      <c r="D126" s="63" t="s">
        <v>273</v>
      </c>
      <c r="E126" s="63" t="s">
        <v>270</v>
      </c>
    </row>
    <row r="127" spans="1:11" ht="15">
      <c r="A127" s="63">
        <v>1</v>
      </c>
      <c r="B127" s="63">
        <v>2</v>
      </c>
      <c r="C127" s="63">
        <v>3</v>
      </c>
      <c r="D127" s="63">
        <v>4</v>
      </c>
      <c r="E127" s="63">
        <v>5</v>
      </c>
    </row>
    <row r="128" spans="1:11" ht="15">
      <c r="A128" s="63">
        <v>1</v>
      </c>
      <c r="B128" s="63" t="s">
        <v>336</v>
      </c>
      <c r="C128" s="66">
        <v>11154.92957</v>
      </c>
      <c r="D128" s="66">
        <v>35.5</v>
      </c>
      <c r="E128" s="66">
        <f>C128*D128</f>
        <v>395999.99973500002</v>
      </c>
    </row>
    <row r="129" spans="1:10" ht="15">
      <c r="A129" s="63">
        <v>2</v>
      </c>
      <c r="B129" s="63" t="s">
        <v>337</v>
      </c>
      <c r="C129" s="66"/>
      <c r="D129" s="66"/>
      <c r="E129" s="66">
        <f t="shared" ref="E129:E141" si="2">C129*D129</f>
        <v>0</v>
      </c>
    </row>
    <row r="130" spans="1:10" ht="30">
      <c r="A130" s="63">
        <v>3</v>
      </c>
      <c r="B130" s="63" t="s">
        <v>338</v>
      </c>
      <c r="C130" s="66" t="s">
        <v>186</v>
      </c>
      <c r="D130" s="66" t="s">
        <v>186</v>
      </c>
      <c r="E130" s="66">
        <f>SUM(E131:E133)</f>
        <v>0</v>
      </c>
    </row>
    <row r="131" spans="1:10" ht="15">
      <c r="A131" s="77" t="s">
        <v>339</v>
      </c>
      <c r="B131" s="63"/>
      <c r="C131" s="66"/>
      <c r="D131" s="66"/>
      <c r="E131" s="66">
        <f t="shared" si="2"/>
        <v>0</v>
      </c>
    </row>
    <row r="132" spans="1:10" ht="15">
      <c r="A132" s="77" t="s">
        <v>340</v>
      </c>
      <c r="B132" s="63"/>
      <c r="C132" s="66"/>
      <c r="D132" s="66"/>
      <c r="E132" s="66">
        <f t="shared" si="2"/>
        <v>0</v>
      </c>
    </row>
    <row r="133" spans="1:10" ht="15">
      <c r="A133" s="77" t="s">
        <v>341</v>
      </c>
      <c r="B133" s="63"/>
      <c r="C133" s="66"/>
      <c r="D133" s="66"/>
      <c r="E133" s="66">
        <f t="shared" si="2"/>
        <v>0</v>
      </c>
    </row>
    <row r="134" spans="1:10" ht="15">
      <c r="A134" s="77" t="s">
        <v>274</v>
      </c>
      <c r="B134" s="63" t="s">
        <v>342</v>
      </c>
      <c r="C134" s="66">
        <v>100</v>
      </c>
      <c r="D134" s="66">
        <v>1600</v>
      </c>
      <c r="E134" s="66">
        <f t="shared" si="2"/>
        <v>160000</v>
      </c>
    </row>
    <row r="135" spans="1:10" ht="30">
      <c r="A135" s="77" t="s">
        <v>158</v>
      </c>
      <c r="B135" s="63" t="s">
        <v>343</v>
      </c>
      <c r="C135" s="66" t="s">
        <v>186</v>
      </c>
      <c r="D135" s="66" t="s">
        <v>186</v>
      </c>
      <c r="E135" s="66">
        <f>SUM(E136:E141)</f>
        <v>500000</v>
      </c>
    </row>
    <row r="136" spans="1:10" ht="15">
      <c r="A136" s="77" t="s">
        <v>344</v>
      </c>
      <c r="B136" s="63" t="s">
        <v>410</v>
      </c>
      <c r="C136" s="66">
        <v>120</v>
      </c>
      <c r="D136" s="66">
        <v>1000</v>
      </c>
      <c r="E136" s="66">
        <f>C136*D136</f>
        <v>120000</v>
      </c>
    </row>
    <row r="137" spans="1:10" ht="30">
      <c r="A137" s="77" t="s">
        <v>345</v>
      </c>
      <c r="B137" s="63" t="s">
        <v>411</v>
      </c>
      <c r="C137" s="66">
        <v>50</v>
      </c>
      <c r="D137" s="66">
        <v>700</v>
      </c>
      <c r="E137" s="66">
        <f t="shared" si="2"/>
        <v>35000</v>
      </c>
    </row>
    <row r="138" spans="1:10" ht="15">
      <c r="A138" s="77" t="s">
        <v>346</v>
      </c>
      <c r="B138" s="63" t="s">
        <v>412</v>
      </c>
      <c r="C138" s="66">
        <v>500</v>
      </c>
      <c r="D138" s="66">
        <v>100</v>
      </c>
      <c r="E138" s="66">
        <f>C138*D138</f>
        <v>50000</v>
      </c>
    </row>
    <row r="139" spans="1:10" ht="15">
      <c r="A139" s="77" t="s">
        <v>346</v>
      </c>
      <c r="B139" s="63" t="s">
        <v>413</v>
      </c>
      <c r="C139" s="66">
        <v>1000</v>
      </c>
      <c r="D139" s="66">
        <v>150</v>
      </c>
      <c r="E139" s="66">
        <f>C139*D139</f>
        <v>150000</v>
      </c>
    </row>
    <row r="140" spans="1:10" ht="30">
      <c r="A140" s="77"/>
      <c r="B140" s="63" t="s">
        <v>415</v>
      </c>
      <c r="C140" s="66">
        <v>550</v>
      </c>
      <c r="D140" s="66">
        <v>100</v>
      </c>
      <c r="E140" s="66">
        <f>C140*D140</f>
        <v>55000</v>
      </c>
    </row>
    <row r="141" spans="1:10" ht="30">
      <c r="A141" s="77" t="s">
        <v>346</v>
      </c>
      <c r="B141" s="63" t="s">
        <v>414</v>
      </c>
      <c r="C141" s="66">
        <v>600</v>
      </c>
      <c r="D141" s="66">
        <v>150</v>
      </c>
      <c r="E141" s="66">
        <f t="shared" si="2"/>
        <v>90000</v>
      </c>
    </row>
    <row r="142" spans="1:10" ht="15">
      <c r="A142" s="63"/>
      <c r="B142" s="64" t="s">
        <v>173</v>
      </c>
      <c r="C142" s="63" t="s">
        <v>186</v>
      </c>
      <c r="D142" s="63" t="s">
        <v>186</v>
      </c>
      <c r="E142" s="66">
        <f>E128+E129+E130+E134+E135</f>
        <v>1055999.9997350001</v>
      </c>
    </row>
    <row r="144" spans="1:10" ht="22.9" customHeight="1">
      <c r="A144" s="340" t="s">
        <v>275</v>
      </c>
      <c r="B144" s="340"/>
      <c r="C144" s="340"/>
      <c r="D144" s="340"/>
      <c r="E144" s="340"/>
      <c r="F144" s="340"/>
      <c r="G144" s="76"/>
      <c r="H144" s="76"/>
      <c r="I144" s="76"/>
      <c r="J144" s="76"/>
    </row>
    <row r="146" spans="1:11" s="18" customFormat="1" ht="16.899999999999999" customHeight="1">
      <c r="A146" s="316" t="s">
        <v>361</v>
      </c>
      <c r="B146" s="314"/>
      <c r="C146" s="314"/>
      <c r="D146" s="314"/>
      <c r="E146" s="314"/>
      <c r="F146" s="314"/>
      <c r="G146" s="22"/>
      <c r="H146" s="22"/>
      <c r="I146" s="22"/>
      <c r="J146" s="22"/>
      <c r="K146" s="22"/>
    </row>
    <row r="148" spans="1:11" ht="45">
      <c r="A148" s="63" t="s">
        <v>169</v>
      </c>
      <c r="B148" s="63" t="s">
        <v>182</v>
      </c>
      <c r="C148" s="63" t="s">
        <v>252</v>
      </c>
      <c r="D148" s="63" t="s">
        <v>269</v>
      </c>
      <c r="E148" s="63" t="s">
        <v>270</v>
      </c>
    </row>
    <row r="149" spans="1:11" ht="15">
      <c r="A149" s="63">
        <v>1</v>
      </c>
      <c r="B149" s="63">
        <v>2</v>
      </c>
      <c r="C149" s="63">
        <v>3</v>
      </c>
      <c r="D149" s="63">
        <v>4</v>
      </c>
      <c r="E149" s="63">
        <v>5</v>
      </c>
    </row>
    <row r="150" spans="1:11" ht="29.45" customHeight="1">
      <c r="A150" s="63">
        <v>1</v>
      </c>
      <c r="B150" s="63" t="s">
        <v>347</v>
      </c>
      <c r="C150" s="66"/>
      <c r="D150" s="66"/>
      <c r="E150" s="66">
        <f>C150*D150</f>
        <v>0</v>
      </c>
    </row>
    <row r="151" spans="1:11" ht="15">
      <c r="A151" s="63"/>
      <c r="B151" s="63"/>
      <c r="C151" s="66"/>
      <c r="D151" s="66"/>
      <c r="E151" s="66">
        <f>C151*D151</f>
        <v>0</v>
      </c>
    </row>
    <row r="152" spans="1:11" ht="15">
      <c r="A152" s="63"/>
      <c r="B152" s="64" t="s">
        <v>173</v>
      </c>
      <c r="C152" s="63"/>
      <c r="D152" s="63" t="s">
        <v>186</v>
      </c>
      <c r="E152" s="66">
        <f>SUM(E150:E151)</f>
        <v>0</v>
      </c>
      <c r="G152" t="s">
        <v>362</v>
      </c>
      <c r="H152" s="82">
        <f>F17+E28+F47+E57+E77+E88+D108+E120+E142+E152</f>
        <v>16508353.99968948</v>
      </c>
    </row>
    <row r="153" spans="1:11">
      <c r="H153" s="82"/>
    </row>
    <row r="154" spans="1:11">
      <c r="H154" s="82"/>
    </row>
    <row r="155" spans="1:11">
      <c r="H155" s="82"/>
    </row>
    <row r="156" spans="1:11">
      <c r="H156" s="82"/>
    </row>
  </sheetData>
  <mergeCells count="24">
    <mergeCell ref="A144:F144"/>
    <mergeCell ref="A146:F146"/>
    <mergeCell ref="A32:F32"/>
    <mergeCell ref="A49:F49"/>
    <mergeCell ref="A51:F51"/>
    <mergeCell ref="A59:F59"/>
    <mergeCell ref="A61:F61"/>
    <mergeCell ref="A110:F110"/>
    <mergeCell ref="A112:F112"/>
    <mergeCell ref="A124:F124"/>
    <mergeCell ref="A81:F81"/>
    <mergeCell ref="A90:F90"/>
    <mergeCell ref="A92:F92"/>
    <mergeCell ref="A114:F114"/>
    <mergeCell ref="A22:F22"/>
    <mergeCell ref="A30:F30"/>
    <mergeCell ref="A79:F79"/>
    <mergeCell ref="A83:F83"/>
    <mergeCell ref="A122:F122"/>
    <mergeCell ref="A2:F2"/>
    <mergeCell ref="A4:F4"/>
    <mergeCell ref="A18:F18"/>
    <mergeCell ref="A6:F6"/>
    <mergeCell ref="A20:F20"/>
  </mergeCells>
  <pageMargins left="0.7" right="0.7" top="0.75" bottom="0.75" header="0.3" footer="0.3"/>
  <pageSetup paperSize="9" scale="85" orientation="portrait" horizontalDpi="4294967293" r:id="rId1"/>
  <rowBreaks count="3" manualBreakCount="3">
    <brk id="47" max="5" man="1"/>
    <brk id="91" max="5" man="1"/>
    <brk id="125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dimension ref="A2:K140"/>
  <sheetViews>
    <sheetView view="pageBreakPreview" topLeftCell="A103" zoomScale="60" workbookViewId="0">
      <selection activeCell="K48" sqref="K48"/>
    </sheetView>
  </sheetViews>
  <sheetFormatPr defaultRowHeight="12.75"/>
  <cols>
    <col min="1" max="1" width="5.85546875" customWidth="1"/>
    <col min="2" max="2" width="25.42578125" customWidth="1"/>
    <col min="3" max="3" width="16.28515625" customWidth="1"/>
    <col min="4" max="4" width="13.28515625" customWidth="1"/>
    <col min="5" max="5" width="12.5703125" customWidth="1"/>
    <col min="6" max="6" width="13.42578125" customWidth="1"/>
    <col min="8" max="8" width="12" customWidth="1"/>
  </cols>
  <sheetData>
    <row r="2" spans="1:11" s="1" customFormat="1" ht="15.6" customHeight="1">
      <c r="A2" s="346" t="s">
        <v>238</v>
      </c>
      <c r="B2" s="346"/>
      <c r="C2" s="346"/>
      <c r="D2" s="346"/>
      <c r="E2" s="346"/>
      <c r="F2" s="346"/>
      <c r="G2" s="74"/>
      <c r="H2" s="75"/>
      <c r="I2" s="75"/>
      <c r="J2" s="75"/>
      <c r="K2" s="75"/>
    </row>
    <row r="3" spans="1:11" ht="13.5">
      <c r="A3" s="68" t="s">
        <v>224</v>
      </c>
    </row>
    <row r="4" spans="1:11" ht="16.149999999999999" customHeight="1">
      <c r="A4" s="340" t="s">
        <v>237</v>
      </c>
      <c r="B4" s="340"/>
      <c r="C4" s="340"/>
      <c r="D4" s="340"/>
      <c r="E4" s="340"/>
      <c r="F4" s="340"/>
      <c r="G4" s="76"/>
      <c r="H4" s="76"/>
      <c r="I4" s="76"/>
      <c r="J4" s="76"/>
    </row>
    <row r="5" spans="1:11" ht="13.9" customHeight="1">
      <c r="A5" s="73"/>
      <c r="B5" s="73"/>
      <c r="C5" s="73"/>
      <c r="D5" s="73"/>
      <c r="E5" s="73"/>
      <c r="F5" s="73"/>
      <c r="G5" s="76"/>
      <c r="H5" s="76"/>
      <c r="I5" s="76"/>
      <c r="J5" s="76"/>
    </row>
    <row r="6" spans="1:11" s="18" customFormat="1" ht="16.899999999999999" customHeight="1">
      <c r="A6" s="316" t="s">
        <v>361</v>
      </c>
      <c r="B6" s="314"/>
      <c r="C6" s="314"/>
      <c r="D6" s="314"/>
      <c r="E6" s="314"/>
      <c r="F6" s="314"/>
      <c r="G6" s="22"/>
      <c r="H6" s="22"/>
      <c r="I6" s="22"/>
      <c r="J6" s="22"/>
      <c r="K6" s="22"/>
    </row>
    <row r="8" spans="1:11" ht="60">
      <c r="A8" s="63" t="s">
        <v>169</v>
      </c>
      <c r="B8" s="63" t="s">
        <v>182</v>
      </c>
      <c r="C8" s="63" t="s">
        <v>248</v>
      </c>
      <c r="D8" s="63" t="s">
        <v>234</v>
      </c>
      <c r="E8" s="63" t="s">
        <v>250</v>
      </c>
      <c r="F8" s="63" t="s">
        <v>187</v>
      </c>
    </row>
    <row r="9" spans="1:11" ht="15">
      <c r="A9" s="63">
        <v>1</v>
      </c>
      <c r="B9" s="63">
        <v>2</v>
      </c>
      <c r="C9" s="63">
        <v>3</v>
      </c>
      <c r="D9" s="63">
        <v>4</v>
      </c>
      <c r="E9" s="63">
        <v>5</v>
      </c>
      <c r="F9" s="63">
        <v>6</v>
      </c>
    </row>
    <row r="10" spans="1:11" ht="15">
      <c r="A10" s="63">
        <v>1</v>
      </c>
      <c r="B10" s="63" t="s">
        <v>312</v>
      </c>
      <c r="C10" s="66"/>
      <c r="D10" s="66"/>
      <c r="E10" s="66"/>
      <c r="F10" s="66">
        <f>C10*D10*E10</f>
        <v>0</v>
      </c>
    </row>
    <row r="11" spans="1:11" ht="30">
      <c r="A11" s="63">
        <v>2</v>
      </c>
      <c r="B11" s="63" t="s">
        <v>313</v>
      </c>
      <c r="C11" s="66"/>
      <c r="D11" s="66"/>
      <c r="E11" s="66"/>
      <c r="F11" s="66">
        <f t="shared" ref="F11:F16" si="0">C11*D11*E11</f>
        <v>0</v>
      </c>
    </row>
    <row r="12" spans="1:11" ht="30">
      <c r="A12" s="63">
        <v>3</v>
      </c>
      <c r="B12" s="63" t="s">
        <v>314</v>
      </c>
      <c r="C12" s="66"/>
      <c r="D12" s="66"/>
      <c r="E12" s="66"/>
      <c r="F12" s="66">
        <f t="shared" si="0"/>
        <v>0</v>
      </c>
    </row>
    <row r="13" spans="1:11" ht="15">
      <c r="A13" s="63">
        <v>4</v>
      </c>
      <c r="B13" s="63" t="s">
        <v>315</v>
      </c>
      <c r="C13" s="66"/>
      <c r="D13" s="66"/>
      <c r="E13" s="66"/>
      <c r="F13" s="66">
        <f t="shared" si="0"/>
        <v>0</v>
      </c>
    </row>
    <row r="14" spans="1:11" ht="15">
      <c r="A14" s="63">
        <v>5</v>
      </c>
      <c r="B14" s="63" t="s">
        <v>316</v>
      </c>
      <c r="C14" s="66"/>
      <c r="D14" s="66"/>
      <c r="E14" s="66"/>
      <c r="F14" s="66">
        <f t="shared" si="0"/>
        <v>0</v>
      </c>
    </row>
    <row r="15" spans="1:11" ht="15">
      <c r="A15" s="63">
        <v>6</v>
      </c>
      <c r="B15" s="63" t="s">
        <v>317</v>
      </c>
      <c r="C15" s="66"/>
      <c r="D15" s="66"/>
      <c r="E15" s="66"/>
      <c r="F15" s="66">
        <f t="shared" si="0"/>
        <v>0</v>
      </c>
    </row>
    <row r="16" spans="1:11" ht="15">
      <c r="A16" s="63">
        <v>7</v>
      </c>
      <c r="B16" s="63" t="s">
        <v>318</v>
      </c>
      <c r="C16" s="66"/>
      <c r="D16" s="66"/>
      <c r="E16" s="66"/>
      <c r="F16" s="66">
        <f t="shared" si="0"/>
        <v>0</v>
      </c>
    </row>
    <row r="17" spans="1:11" ht="15">
      <c r="A17" s="63"/>
      <c r="B17" s="64" t="s">
        <v>173</v>
      </c>
      <c r="C17" s="63" t="s">
        <v>186</v>
      </c>
      <c r="D17" s="63" t="s">
        <v>186</v>
      </c>
      <c r="E17" s="63" t="s">
        <v>186</v>
      </c>
      <c r="F17" s="66">
        <f>SUM(F10:F16)</f>
        <v>0</v>
      </c>
    </row>
    <row r="18" spans="1:11">
      <c r="A18" s="347" t="s">
        <v>249</v>
      </c>
      <c r="B18" s="347"/>
      <c r="C18" s="347"/>
      <c r="D18" s="347"/>
      <c r="E18" s="347"/>
      <c r="F18" s="347"/>
    </row>
    <row r="20" spans="1:11" ht="16.149999999999999" customHeight="1">
      <c r="A20" s="340" t="s">
        <v>239</v>
      </c>
      <c r="B20" s="340"/>
      <c r="C20" s="340"/>
      <c r="D20" s="340"/>
      <c r="E20" s="340"/>
      <c r="F20" s="340"/>
      <c r="G20" s="76"/>
      <c r="H20" s="76"/>
      <c r="I20" s="76"/>
      <c r="J20" s="76"/>
    </row>
    <row r="21" spans="1:11" ht="13.9" customHeight="1">
      <c r="A21" s="73"/>
      <c r="B21" s="73"/>
      <c r="C21" s="73"/>
      <c r="D21" s="73"/>
      <c r="E21" s="73"/>
      <c r="F21" s="73"/>
      <c r="G21" s="76"/>
      <c r="H21" s="76"/>
      <c r="I21" s="76"/>
      <c r="J21" s="76"/>
    </row>
    <row r="22" spans="1:11" s="18" customFormat="1" ht="16.899999999999999" customHeight="1">
      <c r="A22" s="316" t="s">
        <v>361</v>
      </c>
      <c r="B22" s="316"/>
      <c r="C22" s="316"/>
      <c r="D22" s="316"/>
      <c r="E22" s="316"/>
      <c r="F22" s="316"/>
      <c r="G22" s="22"/>
      <c r="H22" s="22"/>
      <c r="I22" s="22"/>
      <c r="J22" s="22"/>
      <c r="K22" s="22"/>
    </row>
    <row r="24" spans="1:11" ht="45">
      <c r="A24" s="63" t="s">
        <v>169</v>
      </c>
      <c r="B24" s="63" t="s">
        <v>182</v>
      </c>
      <c r="C24" s="63" t="s">
        <v>240</v>
      </c>
      <c r="D24" s="63" t="s">
        <v>241</v>
      </c>
      <c r="E24" s="63" t="s">
        <v>242</v>
      </c>
    </row>
    <row r="25" spans="1:11" ht="15">
      <c r="A25" s="63">
        <v>1</v>
      </c>
      <c r="B25" s="63">
        <v>2</v>
      </c>
      <c r="C25" s="63">
        <v>3</v>
      </c>
      <c r="D25" s="63">
        <v>4</v>
      </c>
      <c r="E25" s="63">
        <v>5</v>
      </c>
    </row>
    <row r="26" spans="1:11" ht="15">
      <c r="A26" s="63"/>
      <c r="B26" s="63"/>
      <c r="C26" s="66"/>
      <c r="D26" s="66"/>
      <c r="E26" s="66">
        <f>C26*D26</f>
        <v>0</v>
      </c>
    </row>
    <row r="27" spans="1:11" ht="15">
      <c r="A27" s="63"/>
      <c r="B27" s="63"/>
      <c r="C27" s="66"/>
      <c r="D27" s="66"/>
      <c r="E27" s="66">
        <f>C27*D27</f>
        <v>0</v>
      </c>
    </row>
    <row r="28" spans="1:11" ht="15">
      <c r="A28" s="63"/>
      <c r="B28" s="64" t="s">
        <v>173</v>
      </c>
      <c r="C28" s="63" t="s">
        <v>186</v>
      </c>
      <c r="D28" s="63" t="s">
        <v>186</v>
      </c>
      <c r="E28" s="66">
        <f>SUM(E26:E27)</f>
        <v>0</v>
      </c>
    </row>
    <row r="30" spans="1:11" ht="16.149999999999999" customHeight="1">
      <c r="A30" s="340" t="s">
        <v>243</v>
      </c>
      <c r="B30" s="340"/>
      <c r="C30" s="340"/>
      <c r="D30" s="340"/>
      <c r="E30" s="340"/>
      <c r="F30" s="340"/>
      <c r="G30" s="76"/>
      <c r="H30" s="76"/>
      <c r="I30" s="76"/>
      <c r="J30" s="76"/>
    </row>
    <row r="31" spans="1:11" ht="13.9" customHeight="1">
      <c r="A31" s="73"/>
      <c r="B31" s="73"/>
      <c r="C31" s="73"/>
      <c r="D31" s="73"/>
      <c r="E31" s="73"/>
      <c r="F31" s="73"/>
      <c r="G31" s="76"/>
      <c r="H31" s="76"/>
      <c r="I31" s="76"/>
      <c r="J31" s="76"/>
    </row>
    <row r="32" spans="1:11" s="18" customFormat="1" ht="16.899999999999999" customHeight="1">
      <c r="A32" s="316" t="s">
        <v>361</v>
      </c>
      <c r="B32" s="316"/>
      <c r="C32" s="316"/>
      <c r="D32" s="316"/>
      <c r="E32" s="316"/>
      <c r="F32" s="316"/>
      <c r="G32" s="22"/>
      <c r="H32" s="22"/>
      <c r="I32" s="22"/>
      <c r="J32" s="22"/>
      <c r="K32" s="22"/>
    </row>
    <row r="34" spans="1:6" ht="45">
      <c r="A34" s="63" t="s">
        <v>169</v>
      </c>
      <c r="B34" s="63" t="s">
        <v>0</v>
      </c>
      <c r="C34" s="63" t="s">
        <v>244</v>
      </c>
      <c r="D34" s="63" t="s">
        <v>245</v>
      </c>
      <c r="E34" s="63" t="s">
        <v>246</v>
      </c>
      <c r="F34" s="63" t="s">
        <v>247</v>
      </c>
    </row>
    <row r="35" spans="1:6" ht="15">
      <c r="A35" s="63">
        <v>1</v>
      </c>
      <c r="B35" s="63">
        <v>2</v>
      </c>
      <c r="C35" s="63">
        <v>4</v>
      </c>
      <c r="D35" s="63">
        <v>5</v>
      </c>
      <c r="E35" s="63">
        <v>6</v>
      </c>
      <c r="F35" s="63">
        <v>7</v>
      </c>
    </row>
    <row r="36" spans="1:6" ht="15">
      <c r="A36" s="63">
        <v>1</v>
      </c>
      <c r="B36" s="63" t="s">
        <v>319</v>
      </c>
      <c r="C36" s="63">
        <v>2752</v>
      </c>
      <c r="D36" s="63">
        <v>5.863397</v>
      </c>
      <c r="E36" s="63">
        <v>1</v>
      </c>
      <c r="F36" s="66">
        <f>C36*D36*E36</f>
        <v>16136.068544</v>
      </c>
    </row>
    <row r="37" spans="1:6" ht="15">
      <c r="A37" s="63">
        <v>2</v>
      </c>
      <c r="B37" s="63" t="s">
        <v>320</v>
      </c>
      <c r="C37" s="63">
        <v>372.32</v>
      </c>
      <c r="D37" s="63">
        <v>1497.1153839999999</v>
      </c>
      <c r="E37" s="63">
        <v>1</v>
      </c>
      <c r="F37" s="66">
        <f>C37*D37*E37</f>
        <v>557405.99977087998</v>
      </c>
    </row>
    <row r="38" spans="1:6" ht="15">
      <c r="A38" s="63">
        <v>3</v>
      </c>
      <c r="B38" s="63" t="s">
        <v>321</v>
      </c>
      <c r="C38" s="63">
        <v>49931</v>
      </c>
      <c r="D38" s="63">
        <v>5.6018905999999999</v>
      </c>
      <c r="E38" s="63">
        <v>1</v>
      </c>
      <c r="F38" s="66">
        <f>C38*D38*E38</f>
        <v>279707.9995486</v>
      </c>
    </row>
    <row r="39" spans="1:6" ht="30">
      <c r="A39" s="63">
        <v>4</v>
      </c>
      <c r="B39" s="63" t="s">
        <v>322</v>
      </c>
      <c r="C39" s="63" t="s">
        <v>186</v>
      </c>
      <c r="D39" s="63" t="s">
        <v>186</v>
      </c>
      <c r="E39" s="63" t="s">
        <v>186</v>
      </c>
      <c r="F39" s="66">
        <f>SUM(F40:F44)</f>
        <v>0</v>
      </c>
    </row>
    <row r="40" spans="1:6" ht="15">
      <c r="A40" s="63" t="s">
        <v>330</v>
      </c>
      <c r="B40" s="63" t="s">
        <v>323</v>
      </c>
      <c r="C40" s="63"/>
      <c r="D40" s="63"/>
      <c r="E40" s="63"/>
      <c r="F40" s="66">
        <f t="shared" ref="F40:F45" si="1">C40*D40*E40</f>
        <v>0</v>
      </c>
    </row>
    <row r="41" spans="1:6" ht="15">
      <c r="A41" s="63" t="s">
        <v>331</v>
      </c>
      <c r="B41" s="63" t="s">
        <v>324</v>
      </c>
      <c r="C41" s="63"/>
      <c r="D41" s="63"/>
      <c r="E41" s="63"/>
      <c r="F41" s="66">
        <f t="shared" si="1"/>
        <v>0</v>
      </c>
    </row>
    <row r="42" spans="1:6" ht="30">
      <c r="A42" s="63" t="s">
        <v>332</v>
      </c>
      <c r="B42" s="63" t="s">
        <v>325</v>
      </c>
      <c r="C42" s="63"/>
      <c r="D42" s="63"/>
      <c r="E42" s="63"/>
      <c r="F42" s="66">
        <f t="shared" si="1"/>
        <v>0</v>
      </c>
    </row>
    <row r="43" spans="1:6" ht="30">
      <c r="A43" s="63" t="s">
        <v>333</v>
      </c>
      <c r="B43" s="63" t="s">
        <v>326</v>
      </c>
      <c r="C43" s="66"/>
      <c r="D43" s="66"/>
      <c r="E43" s="66"/>
      <c r="F43" s="66">
        <f t="shared" si="1"/>
        <v>0</v>
      </c>
    </row>
    <row r="44" spans="1:6" ht="15">
      <c r="A44" s="63" t="s">
        <v>334</v>
      </c>
      <c r="B44" s="63" t="s">
        <v>327</v>
      </c>
      <c r="C44" s="66"/>
      <c r="D44" s="66"/>
      <c r="E44" s="66"/>
      <c r="F44" s="66">
        <f t="shared" si="1"/>
        <v>0</v>
      </c>
    </row>
    <row r="45" spans="1:6" ht="15">
      <c r="A45" s="63">
        <v>5</v>
      </c>
      <c r="B45" s="63" t="s">
        <v>328</v>
      </c>
      <c r="C45" s="66"/>
      <c r="D45" s="66"/>
      <c r="E45" s="66"/>
      <c r="F45" s="66">
        <f t="shared" si="1"/>
        <v>0</v>
      </c>
    </row>
    <row r="46" spans="1:6" ht="30">
      <c r="A46" s="63">
        <v>6</v>
      </c>
      <c r="B46" s="63" t="s">
        <v>329</v>
      </c>
      <c r="C46" s="66"/>
      <c r="D46" s="66"/>
      <c r="E46" s="66"/>
      <c r="F46" s="66">
        <f>C46*D46*E46</f>
        <v>0</v>
      </c>
    </row>
    <row r="47" spans="1:6" ht="27.75" customHeight="1">
      <c r="A47" s="63">
        <v>7</v>
      </c>
      <c r="B47" s="63" t="s">
        <v>466</v>
      </c>
      <c r="C47" s="66"/>
      <c r="D47" s="66"/>
      <c r="E47" s="66"/>
      <c r="F47" s="66">
        <v>511943.51</v>
      </c>
    </row>
    <row r="48" spans="1:6" ht="15">
      <c r="A48" s="63"/>
      <c r="B48" s="64" t="s">
        <v>173</v>
      </c>
      <c r="C48" s="63" t="s">
        <v>186</v>
      </c>
      <c r="D48" s="63" t="s">
        <v>186</v>
      </c>
      <c r="E48" s="63" t="s">
        <v>186</v>
      </c>
      <c r="F48" s="66">
        <f>F36+F37+F38+F39+F45</f>
        <v>853250.06786347996</v>
      </c>
    </row>
    <row r="50" spans="1:11" ht="16.149999999999999" customHeight="1">
      <c r="A50" s="340" t="s">
        <v>251</v>
      </c>
      <c r="B50" s="340"/>
      <c r="C50" s="340"/>
      <c r="D50" s="340"/>
      <c r="E50" s="340"/>
      <c r="F50" s="340"/>
      <c r="G50" s="76"/>
      <c r="H50" s="76"/>
      <c r="I50" s="76"/>
      <c r="J50" s="76"/>
    </row>
    <row r="51" spans="1:11" ht="13.9" customHeight="1">
      <c r="A51" s="73"/>
      <c r="B51" s="73"/>
      <c r="C51" s="73"/>
      <c r="D51" s="73"/>
      <c r="E51" s="73"/>
      <c r="F51" s="73"/>
      <c r="G51" s="76"/>
      <c r="H51" s="76"/>
      <c r="I51" s="76"/>
      <c r="J51" s="76"/>
    </row>
    <row r="52" spans="1:11" s="18" customFormat="1" ht="16.899999999999999" customHeight="1">
      <c r="A52" s="316" t="s">
        <v>361</v>
      </c>
      <c r="B52" s="314"/>
      <c r="C52" s="314"/>
      <c r="D52" s="314"/>
      <c r="E52" s="314"/>
      <c r="F52" s="314"/>
      <c r="G52" s="22"/>
      <c r="H52" s="22"/>
      <c r="I52" s="22"/>
      <c r="J52" s="22"/>
      <c r="K52" s="22"/>
    </row>
    <row r="54" spans="1:11" ht="45">
      <c r="A54" s="63" t="s">
        <v>169</v>
      </c>
      <c r="B54" s="63" t="s">
        <v>0</v>
      </c>
      <c r="C54" s="63" t="s">
        <v>252</v>
      </c>
      <c r="D54" s="63" t="s">
        <v>253</v>
      </c>
      <c r="E54" s="63" t="s">
        <v>254</v>
      </c>
    </row>
    <row r="55" spans="1:11" ht="15">
      <c r="A55" s="63">
        <v>1</v>
      </c>
      <c r="B55" s="63">
        <v>2</v>
      </c>
      <c r="C55" s="63">
        <v>4</v>
      </c>
      <c r="D55" s="63">
        <v>5</v>
      </c>
      <c r="E55" s="63">
        <v>6</v>
      </c>
    </row>
    <row r="56" spans="1:11" ht="15">
      <c r="A56" s="63"/>
      <c r="B56" s="63"/>
      <c r="C56" s="66"/>
      <c r="D56" s="66"/>
      <c r="E56" s="66"/>
    </row>
    <row r="57" spans="1:11" ht="15">
      <c r="A57" s="63"/>
      <c r="B57" s="63"/>
      <c r="C57" s="66"/>
      <c r="D57" s="66"/>
      <c r="E57" s="66"/>
    </row>
    <row r="58" spans="1:11" ht="15">
      <c r="A58" s="63"/>
      <c r="B58" s="64" t="s">
        <v>173</v>
      </c>
      <c r="C58" s="63" t="s">
        <v>186</v>
      </c>
      <c r="D58" s="63" t="s">
        <v>186</v>
      </c>
      <c r="E58" s="66">
        <f>SUM(E56:E57)</f>
        <v>0</v>
      </c>
    </row>
    <row r="60" spans="1:11" ht="16.899999999999999" customHeight="1">
      <c r="A60" s="340" t="s">
        <v>258</v>
      </c>
      <c r="B60" s="340"/>
      <c r="C60" s="340"/>
      <c r="D60" s="340"/>
      <c r="E60" s="340"/>
      <c r="F60" s="340"/>
      <c r="G60" s="76"/>
      <c r="H60" s="76"/>
      <c r="I60" s="76"/>
      <c r="J60" s="76"/>
    </row>
    <row r="61" spans="1:11" ht="13.9" customHeight="1">
      <c r="A61" s="73"/>
      <c r="B61" s="73"/>
      <c r="C61" s="73"/>
      <c r="D61" s="73"/>
      <c r="E61" s="73"/>
      <c r="F61" s="73"/>
      <c r="G61" s="76"/>
      <c r="H61" s="76"/>
      <c r="I61" s="76"/>
      <c r="J61" s="76"/>
    </row>
    <row r="62" spans="1:11" s="18" customFormat="1" ht="16.899999999999999" customHeight="1">
      <c r="A62" s="316" t="s">
        <v>361</v>
      </c>
      <c r="B62" s="314"/>
      <c r="C62" s="314"/>
      <c r="D62" s="314"/>
      <c r="E62" s="314"/>
      <c r="F62" s="314"/>
      <c r="G62" s="22"/>
      <c r="H62" s="22"/>
      <c r="I62" s="22"/>
      <c r="J62" s="22"/>
      <c r="K62" s="22"/>
    </row>
    <row r="64" spans="1:11" ht="45">
      <c r="A64" s="63" t="s">
        <v>169</v>
      </c>
      <c r="B64" s="63" t="s">
        <v>182</v>
      </c>
      <c r="C64" s="63" t="s">
        <v>255</v>
      </c>
      <c r="D64" s="63" t="s">
        <v>256</v>
      </c>
      <c r="E64" s="63" t="s">
        <v>257</v>
      </c>
    </row>
    <row r="65" spans="1:11" ht="15">
      <c r="A65" s="63">
        <v>1</v>
      </c>
      <c r="B65" s="63">
        <v>2</v>
      </c>
      <c r="C65" s="63">
        <v>3</v>
      </c>
      <c r="D65" s="63">
        <v>4</v>
      </c>
      <c r="E65" s="63">
        <v>5</v>
      </c>
    </row>
    <row r="66" spans="1:11" ht="15">
      <c r="A66" s="63">
        <v>1</v>
      </c>
      <c r="B66" s="99" t="s">
        <v>399</v>
      </c>
      <c r="C66" s="66">
        <v>1</v>
      </c>
      <c r="D66" s="66">
        <v>12</v>
      </c>
      <c r="E66" s="66">
        <v>20000</v>
      </c>
    </row>
    <row r="67" spans="1:11" ht="15">
      <c r="A67" s="63"/>
      <c r="B67" s="99"/>
      <c r="C67" s="66"/>
      <c r="D67" s="66"/>
      <c r="E67" s="66"/>
    </row>
    <row r="68" spans="1:11" ht="15">
      <c r="A68" s="63"/>
      <c r="B68" s="63"/>
      <c r="C68" s="66"/>
      <c r="D68" s="66"/>
      <c r="E68" s="66"/>
    </row>
    <row r="69" spans="1:11" ht="15">
      <c r="A69" s="63"/>
      <c r="B69" s="64" t="s">
        <v>173</v>
      </c>
      <c r="C69" s="63" t="s">
        <v>186</v>
      </c>
      <c r="D69" s="63" t="s">
        <v>186</v>
      </c>
      <c r="E69" s="66">
        <f>SUM(E66:E68)</f>
        <v>20000</v>
      </c>
    </row>
    <row r="71" spans="1:11" ht="16.899999999999999" customHeight="1">
      <c r="A71" s="340" t="s">
        <v>259</v>
      </c>
      <c r="B71" s="340"/>
      <c r="C71" s="340"/>
      <c r="D71" s="340"/>
      <c r="E71" s="340"/>
      <c r="F71" s="340"/>
      <c r="G71" s="76"/>
      <c r="H71" s="76"/>
      <c r="I71" s="76"/>
      <c r="J71" s="76"/>
    </row>
    <row r="72" spans="1:11" ht="16.899999999999999" customHeight="1">
      <c r="A72" s="73"/>
      <c r="B72" s="73"/>
      <c r="C72" s="73"/>
      <c r="D72" s="73"/>
      <c r="E72" s="73"/>
      <c r="F72" s="73"/>
      <c r="G72" s="76"/>
      <c r="H72" s="76"/>
      <c r="I72" s="76"/>
      <c r="J72" s="76"/>
    </row>
    <row r="73" spans="1:11" ht="16.899999999999999" customHeight="1">
      <c r="A73" s="340" t="s">
        <v>260</v>
      </c>
      <c r="B73" s="340"/>
      <c r="C73" s="340"/>
      <c r="D73" s="340"/>
      <c r="E73" s="340"/>
      <c r="F73" s="340"/>
      <c r="G73" s="76"/>
      <c r="H73" s="76"/>
      <c r="I73" s="76"/>
      <c r="J73" s="76"/>
    </row>
    <row r="74" spans="1:11" ht="13.9" customHeight="1">
      <c r="A74" s="73"/>
      <c r="B74" s="73"/>
      <c r="C74" s="73"/>
      <c r="D74" s="73"/>
      <c r="E74" s="73"/>
      <c r="F74" s="73"/>
      <c r="G74" s="76"/>
      <c r="H74" s="76"/>
      <c r="I74" s="76"/>
      <c r="J74" s="76"/>
    </row>
    <row r="75" spans="1:11" s="18" customFormat="1" ht="16.899999999999999" customHeight="1">
      <c r="A75" s="316" t="s">
        <v>361</v>
      </c>
      <c r="B75" s="314"/>
      <c r="C75" s="314"/>
      <c r="D75" s="314"/>
      <c r="E75" s="314"/>
      <c r="F75" s="314"/>
      <c r="G75" s="22"/>
      <c r="H75" s="22"/>
      <c r="I75" s="22"/>
      <c r="J75" s="22"/>
      <c r="K75" s="22"/>
    </row>
    <row r="77" spans="1:11" ht="45">
      <c r="A77" s="63" t="s">
        <v>169</v>
      </c>
      <c r="B77" s="63" t="s">
        <v>182</v>
      </c>
      <c r="C77" s="63" t="s">
        <v>261</v>
      </c>
      <c r="D77" s="63" t="s">
        <v>262</v>
      </c>
      <c r="E77" s="63" t="s">
        <v>263</v>
      </c>
    </row>
    <row r="78" spans="1:11" ht="15">
      <c r="A78" s="63">
        <v>1</v>
      </c>
      <c r="B78" s="63">
        <v>2</v>
      </c>
      <c r="C78" s="63">
        <v>3</v>
      </c>
      <c r="D78" s="63">
        <v>4</v>
      </c>
      <c r="E78" s="63">
        <v>5</v>
      </c>
    </row>
    <row r="79" spans="1:11" ht="30">
      <c r="A79" s="63">
        <v>1</v>
      </c>
      <c r="B79" s="63" t="s">
        <v>335</v>
      </c>
      <c r="C79" s="66"/>
      <c r="D79" s="66"/>
      <c r="E79" s="66">
        <f>C79*D79</f>
        <v>0</v>
      </c>
    </row>
    <row r="80" spans="1:11" ht="15">
      <c r="A80" s="63"/>
      <c r="B80" s="64" t="s">
        <v>173</v>
      </c>
      <c r="C80" s="63" t="s">
        <v>186</v>
      </c>
      <c r="D80" s="63" t="s">
        <v>186</v>
      </c>
      <c r="E80" s="66">
        <f>SUM(E79)</f>
        <v>0</v>
      </c>
    </row>
    <row r="82" spans="1:11" ht="16.899999999999999" customHeight="1">
      <c r="A82" s="340" t="s">
        <v>264</v>
      </c>
      <c r="B82" s="340"/>
      <c r="C82" s="340"/>
      <c r="D82" s="340"/>
      <c r="E82" s="340"/>
      <c r="F82" s="340"/>
      <c r="G82" s="76"/>
      <c r="H82" s="76"/>
      <c r="I82" s="76"/>
      <c r="J82" s="76"/>
    </row>
    <row r="83" spans="1:11" ht="13.9" customHeight="1">
      <c r="A83" s="73"/>
      <c r="B83" s="73"/>
      <c r="C83" s="73"/>
      <c r="D83" s="73"/>
      <c r="E83" s="73"/>
      <c r="F83" s="73"/>
      <c r="G83" s="76"/>
      <c r="H83" s="76"/>
      <c r="I83" s="76"/>
      <c r="J83" s="76"/>
    </row>
    <row r="84" spans="1:11" s="18" customFormat="1" ht="16.899999999999999" customHeight="1">
      <c r="A84" s="316" t="s">
        <v>361</v>
      </c>
      <c r="B84" s="314"/>
      <c r="C84" s="314"/>
      <c r="D84" s="314"/>
      <c r="E84" s="314"/>
      <c r="F84" s="314"/>
      <c r="G84" s="22"/>
      <c r="H84" s="22"/>
      <c r="I84" s="22"/>
      <c r="J84" s="22"/>
      <c r="K84" s="22"/>
    </row>
    <row r="86" spans="1:11" ht="30">
      <c r="A86" s="63" t="s">
        <v>169</v>
      </c>
      <c r="B86" s="63" t="s">
        <v>182</v>
      </c>
      <c r="C86" s="63" t="s">
        <v>265</v>
      </c>
      <c r="D86" s="63" t="s">
        <v>266</v>
      </c>
    </row>
    <row r="87" spans="1:11" ht="15">
      <c r="A87" s="63">
        <v>1</v>
      </c>
      <c r="B87" s="63">
        <v>2</v>
      </c>
      <c r="C87" s="63">
        <v>3</v>
      </c>
      <c r="D87" s="63">
        <v>4</v>
      </c>
    </row>
    <row r="88" spans="1:11" ht="25.5">
      <c r="A88" s="63"/>
      <c r="B88" s="100" t="s">
        <v>404</v>
      </c>
      <c r="C88" s="63">
        <v>4</v>
      </c>
      <c r="D88" s="63">
        <v>29700</v>
      </c>
    </row>
    <row r="89" spans="1:11" ht="30">
      <c r="A89" s="63"/>
      <c r="B89" s="63" t="s">
        <v>407</v>
      </c>
      <c r="C89" s="63">
        <v>2</v>
      </c>
      <c r="D89" s="63">
        <v>40000</v>
      </c>
    </row>
    <row r="90" spans="1:11" ht="30">
      <c r="A90" s="63"/>
      <c r="B90" s="63" t="s">
        <v>431</v>
      </c>
      <c r="C90" s="63">
        <v>3</v>
      </c>
      <c r="D90" s="63">
        <v>50000</v>
      </c>
    </row>
    <row r="91" spans="1:11" ht="27.75" customHeight="1">
      <c r="A91" s="63"/>
      <c r="B91" s="63" t="s">
        <v>408</v>
      </c>
      <c r="C91" s="63">
        <v>8</v>
      </c>
      <c r="D91" s="63">
        <v>16000</v>
      </c>
    </row>
    <row r="92" spans="1:11" ht="30">
      <c r="A92" s="63"/>
      <c r="B92" s="63" t="s">
        <v>432</v>
      </c>
      <c r="C92" s="66">
        <v>5</v>
      </c>
      <c r="D92" s="66">
        <v>57000</v>
      </c>
    </row>
    <row r="93" spans="1:11" ht="15">
      <c r="A93" s="63"/>
      <c r="B93" s="63" t="s">
        <v>438</v>
      </c>
      <c r="C93" s="66">
        <v>3</v>
      </c>
      <c r="D93" s="66">
        <v>5000</v>
      </c>
    </row>
    <row r="94" spans="1:11" ht="15">
      <c r="A94" s="63"/>
      <c r="B94" s="63" t="s">
        <v>440</v>
      </c>
      <c r="C94" s="66">
        <v>5</v>
      </c>
      <c r="D94" s="66">
        <v>51775.69</v>
      </c>
    </row>
    <row r="95" spans="1:11" ht="15">
      <c r="A95" s="63"/>
      <c r="B95" s="64" t="s">
        <v>173</v>
      </c>
      <c r="C95" s="63" t="s">
        <v>186</v>
      </c>
      <c r="D95" s="66">
        <f>SUM(D88:D94)</f>
        <v>249475.69</v>
      </c>
    </row>
    <row r="97" spans="1:11" ht="22.9" customHeight="1">
      <c r="A97" s="340" t="s">
        <v>267</v>
      </c>
      <c r="B97" s="340"/>
      <c r="C97" s="340"/>
      <c r="D97" s="340"/>
      <c r="E97" s="340"/>
      <c r="F97" s="340"/>
      <c r="G97" s="76"/>
      <c r="H97" s="76"/>
      <c r="I97" s="76"/>
      <c r="J97" s="76"/>
    </row>
    <row r="98" spans="1:11" ht="16.899999999999999" customHeight="1">
      <c r="A98" s="73"/>
      <c r="B98" s="73"/>
      <c r="C98" s="73"/>
      <c r="D98" s="73"/>
      <c r="E98" s="73"/>
      <c r="F98" s="73"/>
      <c r="G98" s="76"/>
      <c r="H98" s="76"/>
      <c r="I98" s="76"/>
      <c r="J98" s="76"/>
    </row>
    <row r="99" spans="1:11" ht="16.899999999999999" customHeight="1">
      <c r="A99" s="340" t="s">
        <v>268</v>
      </c>
      <c r="B99" s="340"/>
      <c r="C99" s="340"/>
      <c r="D99" s="340"/>
      <c r="E99" s="340"/>
      <c r="F99" s="340"/>
      <c r="G99" s="76"/>
      <c r="H99" s="76"/>
      <c r="I99" s="76"/>
      <c r="J99" s="76"/>
    </row>
    <row r="100" spans="1:11" ht="13.9" customHeight="1">
      <c r="A100" s="73"/>
      <c r="B100" s="73"/>
      <c r="C100" s="73"/>
      <c r="D100" s="73"/>
      <c r="E100" s="73"/>
      <c r="F100" s="73"/>
      <c r="G100" s="76"/>
      <c r="H100" s="76"/>
      <c r="I100" s="76"/>
      <c r="J100" s="76"/>
    </row>
    <row r="101" spans="1:11" s="18" customFormat="1" ht="16.899999999999999" customHeight="1">
      <c r="A101" s="316" t="s">
        <v>361</v>
      </c>
      <c r="B101" s="314"/>
      <c r="C101" s="314"/>
      <c r="D101" s="314"/>
      <c r="E101" s="314"/>
      <c r="F101" s="314"/>
      <c r="G101" s="22"/>
      <c r="H101" s="22"/>
      <c r="I101" s="22"/>
      <c r="J101" s="22"/>
      <c r="K101" s="22"/>
    </row>
    <row r="103" spans="1:11" ht="45">
      <c r="A103" s="63" t="s">
        <v>169</v>
      </c>
      <c r="B103" s="63" t="s">
        <v>182</v>
      </c>
      <c r="C103" s="63" t="s">
        <v>252</v>
      </c>
      <c r="D103" s="63" t="s">
        <v>269</v>
      </c>
      <c r="E103" s="63" t="s">
        <v>270</v>
      </c>
    </row>
    <row r="104" spans="1:11" ht="15">
      <c r="A104" s="63">
        <v>1</v>
      </c>
      <c r="B104" s="63">
        <v>2</v>
      </c>
      <c r="C104" s="63">
        <v>3</v>
      </c>
      <c r="D104" s="63">
        <v>4</v>
      </c>
      <c r="E104" s="63">
        <v>5</v>
      </c>
    </row>
    <row r="105" spans="1:11" ht="30">
      <c r="A105" s="63"/>
      <c r="B105" s="63" t="s">
        <v>428</v>
      </c>
      <c r="C105" s="66">
        <v>3</v>
      </c>
      <c r="D105" s="66">
        <v>15000</v>
      </c>
      <c r="E105" s="66">
        <f>C105*D105</f>
        <v>45000</v>
      </c>
    </row>
    <row r="106" spans="1:11" ht="15">
      <c r="A106" s="63"/>
      <c r="B106" s="63" t="s">
        <v>429</v>
      </c>
      <c r="C106" s="66">
        <v>10</v>
      </c>
      <c r="D106" s="66">
        <v>25000</v>
      </c>
      <c r="E106" s="66">
        <f>C106*D106</f>
        <v>250000</v>
      </c>
    </row>
    <row r="107" spans="1:11" ht="15">
      <c r="A107" s="63"/>
      <c r="B107" s="63" t="s">
        <v>439</v>
      </c>
      <c r="C107" s="66">
        <v>40</v>
      </c>
      <c r="D107" s="66">
        <v>1000</v>
      </c>
      <c r="E107" s="66">
        <f>C107*D107</f>
        <v>40000</v>
      </c>
    </row>
    <row r="108" spans="1:11" ht="15">
      <c r="A108" s="63"/>
      <c r="B108" s="63" t="s">
        <v>430</v>
      </c>
      <c r="C108" s="66">
        <v>5</v>
      </c>
      <c r="D108" s="66">
        <v>5000</v>
      </c>
      <c r="E108" s="66">
        <f>C108*D108</f>
        <v>25000</v>
      </c>
    </row>
    <row r="109" spans="1:11" ht="15">
      <c r="A109" s="63"/>
      <c r="B109" s="64" t="s">
        <v>173</v>
      </c>
      <c r="C109" s="63"/>
      <c r="D109" s="63" t="s">
        <v>186</v>
      </c>
      <c r="E109" s="66">
        <f>SUM(E105:E108)</f>
        <v>360000</v>
      </c>
    </row>
    <row r="111" spans="1:11" ht="16.899999999999999" customHeight="1">
      <c r="A111" s="340" t="s">
        <v>271</v>
      </c>
      <c r="B111" s="340"/>
      <c r="C111" s="340"/>
      <c r="D111" s="340"/>
      <c r="E111" s="340"/>
      <c r="F111" s="340"/>
      <c r="G111" s="76"/>
      <c r="H111" s="76"/>
      <c r="I111" s="76"/>
      <c r="J111" s="76"/>
    </row>
    <row r="112" spans="1:11" ht="13.9" customHeight="1">
      <c r="A112" s="73"/>
      <c r="B112" s="73"/>
      <c r="C112" s="73"/>
      <c r="D112" s="73"/>
      <c r="E112" s="73"/>
      <c r="F112" s="73"/>
      <c r="G112" s="76"/>
      <c r="H112" s="76"/>
      <c r="I112" s="76"/>
      <c r="J112" s="76"/>
    </row>
    <row r="113" spans="1:11" s="18" customFormat="1" ht="16.899999999999999" customHeight="1">
      <c r="A113" s="316" t="s">
        <v>361</v>
      </c>
      <c r="B113" s="314"/>
      <c r="C113" s="314"/>
      <c r="D113" s="314"/>
      <c r="E113" s="314"/>
      <c r="F113" s="314"/>
      <c r="G113" s="22"/>
      <c r="H113" s="22"/>
      <c r="I113" s="22"/>
      <c r="J113" s="22"/>
      <c r="K113" s="22"/>
    </row>
    <row r="115" spans="1:11" ht="90">
      <c r="A115" s="63" t="s">
        <v>169</v>
      </c>
      <c r="B115" s="63" t="s">
        <v>182</v>
      </c>
      <c r="C115" s="63" t="s">
        <v>272</v>
      </c>
      <c r="D115" s="63" t="s">
        <v>273</v>
      </c>
      <c r="E115" s="63" t="s">
        <v>270</v>
      </c>
    </row>
    <row r="116" spans="1:11" ht="15">
      <c r="A116" s="63">
        <v>1</v>
      </c>
      <c r="B116" s="63">
        <v>2</v>
      </c>
      <c r="C116" s="63">
        <v>3</v>
      </c>
      <c r="D116" s="63">
        <v>4</v>
      </c>
      <c r="E116" s="63">
        <v>5</v>
      </c>
    </row>
    <row r="117" spans="1:11" ht="15">
      <c r="A117" s="63">
        <v>1</v>
      </c>
      <c r="B117" s="63" t="s">
        <v>336</v>
      </c>
      <c r="C117" s="66">
        <v>1150</v>
      </c>
      <c r="D117" s="66">
        <v>35.5</v>
      </c>
      <c r="E117" s="66">
        <f>C117*D117</f>
        <v>40825</v>
      </c>
    </row>
    <row r="118" spans="1:11" ht="15">
      <c r="A118" s="63">
        <v>2</v>
      </c>
      <c r="B118" s="63" t="s">
        <v>337</v>
      </c>
      <c r="C118" s="66"/>
      <c r="D118" s="66"/>
      <c r="E118" s="66">
        <f t="shared" ref="E118:E129" si="2">C118*D118</f>
        <v>0</v>
      </c>
    </row>
    <row r="119" spans="1:11" ht="30">
      <c r="A119" s="63">
        <v>3</v>
      </c>
      <c r="B119" s="63" t="s">
        <v>338</v>
      </c>
      <c r="C119" s="66" t="s">
        <v>186</v>
      </c>
      <c r="D119" s="66" t="s">
        <v>186</v>
      </c>
      <c r="E119" s="66">
        <f>SUM(E120:E122)</f>
        <v>0</v>
      </c>
    </row>
    <row r="120" spans="1:11" ht="15">
      <c r="A120" s="77" t="s">
        <v>339</v>
      </c>
      <c r="B120" s="63"/>
      <c r="C120" s="66"/>
      <c r="D120" s="66"/>
      <c r="E120" s="66">
        <f t="shared" si="2"/>
        <v>0</v>
      </c>
    </row>
    <row r="121" spans="1:11" ht="15">
      <c r="A121" s="77" t="s">
        <v>340</v>
      </c>
      <c r="B121" s="63"/>
      <c r="C121" s="66"/>
      <c r="D121" s="66"/>
      <c r="E121" s="66">
        <f t="shared" si="2"/>
        <v>0</v>
      </c>
    </row>
    <row r="122" spans="1:11" ht="15">
      <c r="A122" s="77" t="s">
        <v>341</v>
      </c>
      <c r="B122" s="63"/>
      <c r="C122" s="66"/>
      <c r="D122" s="66"/>
      <c r="E122" s="66">
        <f t="shared" si="2"/>
        <v>0</v>
      </c>
    </row>
    <row r="123" spans="1:11" ht="15">
      <c r="A123" s="77" t="s">
        <v>274</v>
      </c>
      <c r="B123" s="63" t="s">
        <v>342</v>
      </c>
      <c r="C123" s="66"/>
      <c r="D123" s="66"/>
      <c r="E123" s="66">
        <f t="shared" si="2"/>
        <v>0</v>
      </c>
    </row>
    <row r="124" spans="1:11" ht="30">
      <c r="A124" s="77" t="s">
        <v>158</v>
      </c>
      <c r="B124" s="63" t="s">
        <v>343</v>
      </c>
      <c r="C124" s="66" t="s">
        <v>186</v>
      </c>
      <c r="D124" s="66" t="s">
        <v>186</v>
      </c>
      <c r="E124" s="66">
        <f>SUM(E125:E129)</f>
        <v>181875</v>
      </c>
    </row>
    <row r="125" spans="1:11" ht="15">
      <c r="A125" s="77" t="s">
        <v>344</v>
      </c>
      <c r="B125" s="63" t="s">
        <v>412</v>
      </c>
      <c r="C125" s="66">
        <v>100</v>
      </c>
      <c r="D125" s="66">
        <v>77.7</v>
      </c>
      <c r="E125" s="66">
        <f>C125*D125</f>
        <v>7770</v>
      </c>
    </row>
    <row r="126" spans="1:11" ht="15">
      <c r="A126" s="77"/>
      <c r="B126" s="63" t="s">
        <v>413</v>
      </c>
      <c r="C126" s="66">
        <v>750</v>
      </c>
      <c r="D126" s="66">
        <v>68</v>
      </c>
      <c r="E126" s="66">
        <f>C126*D126</f>
        <v>51000</v>
      </c>
    </row>
    <row r="127" spans="1:11" ht="30">
      <c r="A127" s="77" t="s">
        <v>345</v>
      </c>
      <c r="B127" s="63" t="s">
        <v>415</v>
      </c>
      <c r="C127" s="66">
        <v>550</v>
      </c>
      <c r="D127" s="66">
        <v>101.1</v>
      </c>
      <c r="E127" s="66">
        <f t="shared" si="2"/>
        <v>55605</v>
      </c>
    </row>
    <row r="128" spans="1:11" ht="30">
      <c r="A128" s="77"/>
      <c r="B128" s="63" t="s">
        <v>414</v>
      </c>
      <c r="C128" s="66">
        <v>450</v>
      </c>
      <c r="D128" s="66">
        <v>150</v>
      </c>
      <c r="E128" s="66">
        <f>C128*D128</f>
        <v>67500</v>
      </c>
    </row>
    <row r="129" spans="1:11" ht="15">
      <c r="A129" s="77" t="s">
        <v>346</v>
      </c>
      <c r="B129" s="63"/>
      <c r="C129" s="66"/>
      <c r="D129" s="66"/>
      <c r="E129" s="66">
        <f t="shared" si="2"/>
        <v>0</v>
      </c>
    </row>
    <row r="130" spans="1:11" ht="15">
      <c r="A130" s="63"/>
      <c r="B130" s="64" t="s">
        <v>173</v>
      </c>
      <c r="C130" s="63" t="s">
        <v>186</v>
      </c>
      <c r="D130" s="63" t="s">
        <v>186</v>
      </c>
      <c r="E130" s="66">
        <f>E117+E118+E119+E123+E124</f>
        <v>222700</v>
      </c>
    </row>
    <row r="132" spans="1:11" ht="22.9" customHeight="1">
      <c r="A132" s="340" t="s">
        <v>275</v>
      </c>
      <c r="B132" s="340"/>
      <c r="C132" s="340"/>
      <c r="D132" s="340"/>
      <c r="E132" s="340"/>
      <c r="F132" s="340"/>
      <c r="G132" s="76"/>
      <c r="H132" s="76"/>
      <c r="I132" s="76"/>
      <c r="J132" s="76"/>
    </row>
    <row r="134" spans="1:11" s="18" customFormat="1" ht="16.899999999999999" customHeight="1">
      <c r="A134" s="316" t="s">
        <v>361</v>
      </c>
      <c r="B134" s="314"/>
      <c r="C134" s="314"/>
      <c r="D134" s="314"/>
      <c r="E134" s="314"/>
      <c r="F134" s="314"/>
      <c r="G134" s="22"/>
      <c r="H134" s="22"/>
      <c r="I134" s="22"/>
      <c r="J134" s="22"/>
      <c r="K134" s="22"/>
    </row>
    <row r="136" spans="1:11" ht="45">
      <c r="A136" s="63" t="s">
        <v>169</v>
      </c>
      <c r="B136" s="63" t="s">
        <v>182</v>
      </c>
      <c r="C136" s="63" t="s">
        <v>252</v>
      </c>
      <c r="D136" s="63" t="s">
        <v>269</v>
      </c>
      <c r="E136" s="63" t="s">
        <v>270</v>
      </c>
    </row>
    <row r="137" spans="1:11" ht="15">
      <c r="A137" s="63">
        <v>1</v>
      </c>
      <c r="B137" s="63">
        <v>2</v>
      </c>
      <c r="C137" s="63">
        <v>3</v>
      </c>
      <c r="D137" s="63">
        <v>4</v>
      </c>
      <c r="E137" s="63">
        <v>5</v>
      </c>
    </row>
    <row r="138" spans="1:11" ht="29.45" customHeight="1">
      <c r="A138" s="63">
        <v>1</v>
      </c>
      <c r="B138" s="63" t="s">
        <v>347</v>
      </c>
      <c r="C138" s="66">
        <v>319</v>
      </c>
      <c r="D138" s="66">
        <v>650</v>
      </c>
      <c r="E138" s="66">
        <f>C138*D138</f>
        <v>207350</v>
      </c>
    </row>
    <row r="139" spans="1:11" ht="15">
      <c r="A139" s="63"/>
      <c r="B139" s="63"/>
      <c r="C139" s="66"/>
      <c r="D139" s="66"/>
      <c r="E139" s="66">
        <f>C139*D139</f>
        <v>0</v>
      </c>
    </row>
    <row r="140" spans="1:11" ht="15">
      <c r="A140" s="63"/>
      <c r="B140" s="64" t="s">
        <v>173</v>
      </c>
      <c r="C140" s="63"/>
      <c r="D140" s="63" t="s">
        <v>186</v>
      </c>
      <c r="E140" s="66">
        <f>SUM(E138:E139)</f>
        <v>207350</v>
      </c>
      <c r="G140" t="s">
        <v>362</v>
      </c>
      <c r="H140" s="82">
        <f>F17+E28+F48+E58+E69+E80+D95+E109+E130+E140</f>
        <v>1912775.7578634799</v>
      </c>
    </row>
  </sheetData>
  <mergeCells count="24">
    <mergeCell ref="A62:F62"/>
    <mergeCell ref="A2:F2"/>
    <mergeCell ref="A4:F4"/>
    <mergeCell ref="A6:F6"/>
    <mergeCell ref="A18:F18"/>
    <mergeCell ref="A20:F20"/>
    <mergeCell ref="A22:F22"/>
    <mergeCell ref="A30:F30"/>
    <mergeCell ref="A32:F32"/>
    <mergeCell ref="A50:F50"/>
    <mergeCell ref="A52:F52"/>
    <mergeCell ref="A60:F60"/>
    <mergeCell ref="A134:F134"/>
    <mergeCell ref="A71:F71"/>
    <mergeCell ref="A73:F73"/>
    <mergeCell ref="A75:F75"/>
    <mergeCell ref="A82:F82"/>
    <mergeCell ref="A84:F84"/>
    <mergeCell ref="A97:F97"/>
    <mergeCell ref="A99:F99"/>
    <mergeCell ref="A101:F101"/>
    <mergeCell ref="A111:F111"/>
    <mergeCell ref="A113:F113"/>
    <mergeCell ref="A132:F132"/>
  </mergeCells>
  <pageMargins left="0.7" right="0.7" top="0.75" bottom="0.75" header="0.3" footer="0.3"/>
  <pageSetup paperSize="9" scale="96" orientation="portrait" r:id="rId1"/>
  <rowBreaks count="3" manualBreakCount="3">
    <brk id="29" max="5" man="1"/>
    <brk id="70" max="5" man="1"/>
    <brk id="110" max="5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dimension ref="A2:K149"/>
  <sheetViews>
    <sheetView view="pageBreakPreview" topLeftCell="A112" zoomScale="60" workbookViewId="0">
      <selection activeCell="E72" sqref="E72"/>
    </sheetView>
  </sheetViews>
  <sheetFormatPr defaultRowHeight="12.75"/>
  <cols>
    <col min="1" max="1" width="5.85546875" customWidth="1"/>
    <col min="2" max="2" width="25.42578125" customWidth="1"/>
    <col min="3" max="3" width="16.28515625" customWidth="1"/>
    <col min="4" max="4" width="13.28515625" customWidth="1"/>
    <col min="5" max="5" width="12.5703125" customWidth="1"/>
    <col min="6" max="6" width="12.7109375" customWidth="1"/>
    <col min="8" max="8" width="12.42578125" customWidth="1"/>
  </cols>
  <sheetData>
    <row r="2" spans="1:11" s="1" customFormat="1" ht="15.6" customHeight="1">
      <c r="A2" s="346" t="s">
        <v>238</v>
      </c>
      <c r="B2" s="346"/>
      <c r="C2" s="346"/>
      <c r="D2" s="346"/>
      <c r="E2" s="346"/>
      <c r="F2" s="346"/>
      <c r="G2" s="74"/>
      <c r="H2" s="75"/>
      <c r="I2" s="75"/>
      <c r="J2" s="75"/>
      <c r="K2" s="75"/>
    </row>
    <row r="3" spans="1:11" ht="13.5">
      <c r="A3" s="68" t="s">
        <v>224</v>
      </c>
    </row>
    <row r="4" spans="1:11" ht="16.149999999999999" customHeight="1">
      <c r="A4" s="340" t="s">
        <v>237</v>
      </c>
      <c r="B4" s="340"/>
      <c r="C4" s="340"/>
      <c r="D4" s="340"/>
      <c r="E4" s="340"/>
      <c r="F4" s="340"/>
      <c r="G4" s="76"/>
      <c r="H4" s="76"/>
      <c r="I4" s="76"/>
      <c r="J4" s="76"/>
    </row>
    <row r="5" spans="1:11" ht="13.9" customHeight="1">
      <c r="A5" s="73"/>
      <c r="B5" s="73"/>
      <c r="C5" s="73"/>
      <c r="D5" s="73"/>
      <c r="E5" s="73"/>
      <c r="F5" s="73"/>
      <c r="G5" s="76"/>
      <c r="H5" s="76"/>
      <c r="I5" s="76"/>
      <c r="J5" s="76"/>
    </row>
    <row r="6" spans="1:11" s="18" customFormat="1" ht="16.899999999999999" customHeight="1">
      <c r="A6" s="316" t="s">
        <v>361</v>
      </c>
      <c r="B6" s="314"/>
      <c r="C6" s="314"/>
      <c r="D6" s="314"/>
      <c r="E6" s="314"/>
      <c r="F6" s="314"/>
      <c r="G6" s="22"/>
      <c r="H6" s="22"/>
      <c r="I6" s="22"/>
      <c r="J6" s="22"/>
      <c r="K6" s="22"/>
    </row>
    <row r="8" spans="1:11" ht="60">
      <c r="A8" s="63" t="s">
        <v>169</v>
      </c>
      <c r="B8" s="63" t="s">
        <v>182</v>
      </c>
      <c r="C8" s="63" t="s">
        <v>248</v>
      </c>
      <c r="D8" s="63" t="s">
        <v>234</v>
      </c>
      <c r="E8" s="63" t="s">
        <v>250</v>
      </c>
      <c r="F8" s="63" t="s">
        <v>187</v>
      </c>
    </row>
    <row r="9" spans="1:11" ht="15">
      <c r="A9" s="63">
        <v>1</v>
      </c>
      <c r="B9" s="63">
        <v>2</v>
      </c>
      <c r="C9" s="63">
        <v>3</v>
      </c>
      <c r="D9" s="63">
        <v>4</v>
      </c>
      <c r="E9" s="63">
        <v>5</v>
      </c>
      <c r="F9" s="63">
        <v>6</v>
      </c>
    </row>
    <row r="10" spans="1:11" ht="15">
      <c r="A10" s="63">
        <v>1</v>
      </c>
      <c r="B10" s="63" t="s">
        <v>312</v>
      </c>
      <c r="C10" s="66">
        <v>1</v>
      </c>
      <c r="D10" s="66">
        <v>12</v>
      </c>
      <c r="E10" s="66">
        <v>1818.79</v>
      </c>
      <c r="F10" s="66">
        <f t="shared" ref="F10:F16" si="0">C10*D10*E10</f>
        <v>21825.48</v>
      </c>
    </row>
    <row r="11" spans="1:11" ht="30">
      <c r="A11" s="63">
        <v>2</v>
      </c>
      <c r="B11" s="63" t="s">
        <v>313</v>
      </c>
      <c r="C11" s="66">
        <v>1</v>
      </c>
      <c r="D11" s="66">
        <v>12</v>
      </c>
      <c r="E11" s="66">
        <v>1943.09</v>
      </c>
      <c r="F11" s="66">
        <f t="shared" si="0"/>
        <v>23317.079999999998</v>
      </c>
    </row>
    <row r="12" spans="1:11" ht="30">
      <c r="A12" s="63">
        <v>3</v>
      </c>
      <c r="B12" s="63" t="s">
        <v>314</v>
      </c>
      <c r="C12" s="66">
        <v>1</v>
      </c>
      <c r="D12" s="66">
        <v>12</v>
      </c>
      <c r="E12" s="66">
        <v>1295.3900000000001</v>
      </c>
      <c r="F12" s="66">
        <f t="shared" si="0"/>
        <v>15544.68</v>
      </c>
    </row>
    <row r="13" spans="1:11" ht="15">
      <c r="A13" s="63">
        <v>4</v>
      </c>
      <c r="B13" s="63" t="s">
        <v>315</v>
      </c>
      <c r="C13" s="66"/>
      <c r="D13" s="66"/>
      <c r="E13" s="66"/>
      <c r="F13" s="66">
        <f t="shared" si="0"/>
        <v>0</v>
      </c>
    </row>
    <row r="14" spans="1:11" ht="15">
      <c r="A14" s="63">
        <v>5</v>
      </c>
      <c r="B14" s="63" t="s">
        <v>316</v>
      </c>
      <c r="C14" s="66">
        <v>1</v>
      </c>
      <c r="D14" s="66">
        <v>12</v>
      </c>
      <c r="E14" s="66">
        <v>3349.17</v>
      </c>
      <c r="F14" s="66">
        <f t="shared" si="0"/>
        <v>40190.04</v>
      </c>
    </row>
    <row r="15" spans="1:11" ht="15">
      <c r="A15" s="63">
        <v>6</v>
      </c>
      <c r="B15" s="63" t="s">
        <v>317</v>
      </c>
      <c r="C15" s="66">
        <v>30</v>
      </c>
      <c r="D15" s="66">
        <v>12</v>
      </c>
      <c r="E15" s="66">
        <v>20</v>
      </c>
      <c r="F15" s="66">
        <f t="shared" si="0"/>
        <v>7200</v>
      </c>
    </row>
    <row r="16" spans="1:11" ht="15">
      <c r="A16" s="63">
        <v>7</v>
      </c>
      <c r="B16" s="63" t="s">
        <v>318</v>
      </c>
      <c r="C16" s="66">
        <v>30</v>
      </c>
      <c r="D16" s="66">
        <v>12</v>
      </c>
      <c r="E16" s="66">
        <v>60.777000000000001</v>
      </c>
      <c r="F16" s="66">
        <f t="shared" si="0"/>
        <v>21879.72</v>
      </c>
    </row>
    <row r="17" spans="1:11" ht="15">
      <c r="A17" s="63">
        <v>8</v>
      </c>
      <c r="B17" s="63" t="s">
        <v>421</v>
      </c>
      <c r="C17" s="66"/>
      <c r="D17" s="66"/>
      <c r="E17" s="66"/>
      <c r="F17" s="66">
        <v>129957</v>
      </c>
    </row>
    <row r="18" spans="1:11" ht="15">
      <c r="A18" s="63"/>
      <c r="B18" s="64" t="s">
        <v>173</v>
      </c>
      <c r="C18" s="63" t="s">
        <v>186</v>
      </c>
      <c r="D18" s="63" t="s">
        <v>186</v>
      </c>
      <c r="E18" s="63" t="s">
        <v>186</v>
      </c>
      <c r="F18" s="66">
        <f>SUM(F10:F16)</f>
        <v>129957</v>
      </c>
    </row>
    <row r="19" spans="1:11">
      <c r="A19" s="347" t="s">
        <v>249</v>
      </c>
      <c r="B19" s="347"/>
      <c r="C19" s="347"/>
      <c r="D19" s="347"/>
      <c r="E19" s="347"/>
      <c r="F19" s="347"/>
    </row>
    <row r="21" spans="1:11" ht="16.149999999999999" customHeight="1">
      <c r="A21" s="340" t="s">
        <v>239</v>
      </c>
      <c r="B21" s="340"/>
      <c r="C21" s="340"/>
      <c r="D21" s="340"/>
      <c r="E21" s="340"/>
      <c r="F21" s="340"/>
      <c r="G21" s="76"/>
      <c r="H21" s="76"/>
      <c r="I21" s="76"/>
      <c r="J21" s="76"/>
    </row>
    <row r="22" spans="1:11" ht="13.9" customHeight="1">
      <c r="A22" s="73"/>
      <c r="B22" s="73"/>
      <c r="C22" s="73"/>
      <c r="D22" s="73"/>
      <c r="E22" s="73"/>
      <c r="F22" s="73"/>
      <c r="G22" s="76"/>
      <c r="H22" s="76"/>
      <c r="I22" s="76"/>
      <c r="J22" s="76"/>
    </row>
    <row r="23" spans="1:11" s="18" customFormat="1" ht="16.899999999999999" customHeight="1">
      <c r="A23" s="316" t="s">
        <v>361</v>
      </c>
      <c r="B23" s="316"/>
      <c r="C23" s="316"/>
      <c r="D23" s="316"/>
      <c r="E23" s="316"/>
      <c r="F23" s="316"/>
      <c r="G23" s="22"/>
      <c r="H23" s="22"/>
      <c r="I23" s="22"/>
      <c r="J23" s="22"/>
      <c r="K23" s="22"/>
    </row>
    <row r="25" spans="1:11" ht="45">
      <c r="A25" s="63" t="s">
        <v>169</v>
      </c>
      <c r="B25" s="63" t="s">
        <v>182</v>
      </c>
      <c r="C25" s="63" t="s">
        <v>240</v>
      </c>
      <c r="D25" s="63" t="s">
        <v>241</v>
      </c>
      <c r="E25" s="63" t="s">
        <v>242</v>
      </c>
    </row>
    <row r="26" spans="1:11" ht="15">
      <c r="A26" s="63">
        <v>1</v>
      </c>
      <c r="B26" s="63">
        <v>2</v>
      </c>
      <c r="C26" s="63">
        <v>3</v>
      </c>
      <c r="D26" s="63">
        <v>4</v>
      </c>
      <c r="E26" s="63">
        <v>5</v>
      </c>
    </row>
    <row r="27" spans="1:11" ht="15">
      <c r="A27" s="63">
        <v>1</v>
      </c>
      <c r="B27" s="63" t="s">
        <v>416</v>
      </c>
      <c r="C27" s="66">
        <v>3</v>
      </c>
      <c r="D27" s="66">
        <v>1800</v>
      </c>
      <c r="E27" s="66">
        <f>C27*D27</f>
        <v>5400</v>
      </c>
    </row>
    <row r="28" spans="1:11" ht="15">
      <c r="A28" s="63"/>
      <c r="B28" s="63"/>
      <c r="C28" s="66"/>
      <c r="D28" s="66"/>
      <c r="E28" s="66">
        <f>C28*D28</f>
        <v>0</v>
      </c>
    </row>
    <row r="29" spans="1:11" ht="15">
      <c r="A29" s="63"/>
      <c r="B29" s="64" t="s">
        <v>173</v>
      </c>
      <c r="C29" s="63" t="s">
        <v>186</v>
      </c>
      <c r="D29" s="63" t="s">
        <v>186</v>
      </c>
      <c r="E29" s="66">
        <f>SUM(E27:E28)</f>
        <v>5400</v>
      </c>
    </row>
    <row r="31" spans="1:11" ht="16.149999999999999" customHeight="1">
      <c r="A31" s="340" t="s">
        <v>243</v>
      </c>
      <c r="B31" s="340"/>
      <c r="C31" s="340"/>
      <c r="D31" s="340"/>
      <c r="E31" s="340"/>
      <c r="F31" s="340"/>
      <c r="G31" s="76"/>
      <c r="H31" s="76"/>
      <c r="I31" s="76"/>
      <c r="J31" s="76"/>
    </row>
    <row r="32" spans="1:11" ht="13.9" customHeight="1">
      <c r="A32" s="73"/>
      <c r="B32" s="73"/>
      <c r="C32" s="73"/>
      <c r="D32" s="73"/>
      <c r="E32" s="73"/>
      <c r="F32" s="73"/>
      <c r="G32" s="76"/>
      <c r="H32" s="76"/>
      <c r="I32" s="76"/>
      <c r="J32" s="76"/>
    </row>
    <row r="33" spans="1:11" s="18" customFormat="1" ht="16.899999999999999" customHeight="1">
      <c r="A33" s="316" t="s">
        <v>361</v>
      </c>
      <c r="B33" s="316"/>
      <c r="C33" s="316"/>
      <c r="D33" s="316"/>
      <c r="E33" s="316"/>
      <c r="F33" s="316"/>
      <c r="G33" s="22"/>
      <c r="H33" s="22"/>
      <c r="I33" s="22"/>
      <c r="J33" s="22"/>
      <c r="K33" s="22"/>
    </row>
    <row r="35" spans="1:11" ht="45">
      <c r="A35" s="63" t="s">
        <v>169</v>
      </c>
      <c r="B35" s="63" t="s">
        <v>0</v>
      </c>
      <c r="C35" s="63" t="s">
        <v>244</v>
      </c>
      <c r="D35" s="63" t="s">
        <v>245</v>
      </c>
      <c r="E35" s="63" t="s">
        <v>246</v>
      </c>
      <c r="F35" s="63" t="s">
        <v>247</v>
      </c>
    </row>
    <row r="36" spans="1:11" ht="15">
      <c r="A36" s="63">
        <v>1</v>
      </c>
      <c r="B36" s="63">
        <v>2</v>
      </c>
      <c r="C36" s="63">
        <v>4</v>
      </c>
      <c r="D36" s="63">
        <v>5</v>
      </c>
      <c r="E36" s="63">
        <v>6</v>
      </c>
      <c r="F36" s="63">
        <v>7</v>
      </c>
    </row>
    <row r="37" spans="1:11" ht="15">
      <c r="A37" s="63">
        <v>1</v>
      </c>
      <c r="B37" s="63" t="s">
        <v>319</v>
      </c>
      <c r="C37" s="63"/>
      <c r="D37" s="63"/>
      <c r="E37" s="63"/>
      <c r="F37" s="66">
        <f>C37*D37*E37</f>
        <v>0</v>
      </c>
    </row>
    <row r="38" spans="1:11" ht="15">
      <c r="A38" s="63">
        <v>2</v>
      </c>
      <c r="B38" s="63" t="s">
        <v>320</v>
      </c>
      <c r="C38" s="63">
        <v>30.74</v>
      </c>
      <c r="D38" s="63">
        <v>1725.7228299999999</v>
      </c>
      <c r="E38" s="63">
        <v>1</v>
      </c>
      <c r="F38" s="66">
        <f>C38*D38*E38</f>
        <v>53048.719794199998</v>
      </c>
    </row>
    <row r="39" spans="1:11" ht="15">
      <c r="A39" s="63">
        <v>3</v>
      </c>
      <c r="B39" s="63" t="s">
        <v>321</v>
      </c>
      <c r="C39" s="63"/>
      <c r="D39" s="63"/>
      <c r="E39" s="63"/>
      <c r="F39" s="66">
        <f>C39*D39*E39</f>
        <v>0</v>
      </c>
    </row>
    <row r="40" spans="1:11" ht="30">
      <c r="A40" s="63">
        <v>4</v>
      </c>
      <c r="B40" s="63" t="s">
        <v>322</v>
      </c>
      <c r="C40" s="63" t="s">
        <v>186</v>
      </c>
      <c r="D40" s="63" t="s">
        <v>186</v>
      </c>
      <c r="E40" s="63" t="s">
        <v>186</v>
      </c>
      <c r="F40" s="66">
        <f>SUM(F41:F45)</f>
        <v>0</v>
      </c>
    </row>
    <row r="41" spans="1:11" ht="15">
      <c r="A41" s="63" t="s">
        <v>330</v>
      </c>
      <c r="B41" s="63" t="s">
        <v>323</v>
      </c>
      <c r="C41" s="63"/>
      <c r="D41" s="63"/>
      <c r="E41" s="63"/>
      <c r="F41" s="66">
        <f t="shared" ref="F41:F46" si="1">C41*D41*E41</f>
        <v>0</v>
      </c>
    </row>
    <row r="42" spans="1:11" ht="15">
      <c r="A42" s="63" t="s">
        <v>331</v>
      </c>
      <c r="B42" s="63" t="s">
        <v>324</v>
      </c>
      <c r="C42" s="63"/>
      <c r="D42" s="63"/>
      <c r="E42" s="63"/>
      <c r="F42" s="66">
        <f t="shared" si="1"/>
        <v>0</v>
      </c>
    </row>
    <row r="43" spans="1:11" ht="30">
      <c r="A43" s="63" t="s">
        <v>332</v>
      </c>
      <c r="B43" s="63" t="s">
        <v>325</v>
      </c>
      <c r="C43" s="63"/>
      <c r="D43" s="63"/>
      <c r="E43" s="63"/>
      <c r="F43" s="66">
        <f t="shared" si="1"/>
        <v>0</v>
      </c>
    </row>
    <row r="44" spans="1:11" ht="30">
      <c r="A44" s="63" t="s">
        <v>333</v>
      </c>
      <c r="B44" s="63" t="s">
        <v>326</v>
      </c>
      <c r="C44" s="66"/>
      <c r="D44" s="66"/>
      <c r="E44" s="66"/>
      <c r="F44" s="66">
        <f t="shared" si="1"/>
        <v>0</v>
      </c>
    </row>
    <row r="45" spans="1:11" ht="15">
      <c r="A45" s="63" t="s">
        <v>334</v>
      </c>
      <c r="B45" s="63" t="s">
        <v>327</v>
      </c>
      <c r="C45" s="66"/>
      <c r="D45" s="66"/>
      <c r="E45" s="66"/>
      <c r="F45" s="66">
        <f t="shared" si="1"/>
        <v>0</v>
      </c>
    </row>
    <row r="46" spans="1:11" ht="15">
      <c r="A46" s="63">
        <v>5</v>
      </c>
      <c r="B46" s="63" t="s">
        <v>328</v>
      </c>
      <c r="C46" s="66"/>
      <c r="D46" s="66"/>
      <c r="E46" s="66"/>
      <c r="F46" s="66">
        <f t="shared" si="1"/>
        <v>0</v>
      </c>
    </row>
    <row r="47" spans="1:11" ht="30">
      <c r="A47" s="63">
        <v>6</v>
      </c>
      <c r="B47" s="63" t="s">
        <v>329</v>
      </c>
      <c r="C47" s="66"/>
      <c r="D47" s="66"/>
      <c r="E47" s="66"/>
      <c r="F47" s="66">
        <f>C47*D47*E47</f>
        <v>0</v>
      </c>
    </row>
    <row r="48" spans="1:11" ht="26.25" customHeight="1">
      <c r="A48" s="63">
        <v>7</v>
      </c>
      <c r="B48" s="63" t="s">
        <v>421</v>
      </c>
      <c r="C48" s="66"/>
      <c r="D48" s="66"/>
      <c r="E48" s="66"/>
      <c r="F48" s="66">
        <v>6986.51</v>
      </c>
    </row>
    <row r="49" spans="1:11" ht="15">
      <c r="A49" s="63"/>
      <c r="B49" s="64" t="s">
        <v>173</v>
      </c>
      <c r="C49" s="63" t="s">
        <v>186</v>
      </c>
      <c r="D49" s="63" t="s">
        <v>186</v>
      </c>
      <c r="E49" s="63" t="s">
        <v>186</v>
      </c>
      <c r="F49" s="66">
        <f>F37+F38+F39+F40+F46</f>
        <v>53048.719794199998</v>
      </c>
    </row>
    <row r="51" spans="1:11" ht="16.149999999999999" customHeight="1">
      <c r="A51" s="340" t="s">
        <v>251</v>
      </c>
      <c r="B51" s="340"/>
      <c r="C51" s="340"/>
      <c r="D51" s="340"/>
      <c r="E51" s="340"/>
      <c r="F51" s="340"/>
      <c r="G51" s="76"/>
      <c r="H51" s="76"/>
      <c r="I51" s="76"/>
      <c r="J51" s="76"/>
    </row>
    <row r="52" spans="1:11" ht="13.9" customHeight="1">
      <c r="A52" s="73"/>
      <c r="B52" s="73"/>
      <c r="C52" s="73"/>
      <c r="D52" s="73"/>
      <c r="E52" s="73"/>
      <c r="F52" s="73"/>
      <c r="G52" s="76"/>
      <c r="H52" s="76"/>
      <c r="I52" s="76"/>
      <c r="J52" s="76"/>
    </row>
    <row r="53" spans="1:11" s="18" customFormat="1" ht="16.899999999999999" customHeight="1">
      <c r="A53" s="316" t="s">
        <v>361</v>
      </c>
      <c r="B53" s="314"/>
      <c r="C53" s="314"/>
      <c r="D53" s="314"/>
      <c r="E53" s="314"/>
      <c r="F53" s="314"/>
      <c r="G53" s="22"/>
      <c r="H53" s="22"/>
      <c r="I53" s="22"/>
      <c r="J53" s="22"/>
      <c r="K53" s="22"/>
    </row>
    <row r="55" spans="1:11" ht="45">
      <c r="A55" s="63" t="s">
        <v>169</v>
      </c>
      <c r="B55" s="63" t="s">
        <v>0</v>
      </c>
      <c r="C55" s="63" t="s">
        <v>252</v>
      </c>
      <c r="D55" s="63" t="s">
        <v>253</v>
      </c>
      <c r="E55" s="63" t="s">
        <v>254</v>
      </c>
    </row>
    <row r="56" spans="1:11" ht="15">
      <c r="A56" s="63">
        <v>1</v>
      </c>
      <c r="B56" s="63">
        <v>2</v>
      </c>
      <c r="C56" s="63">
        <v>4</v>
      </c>
      <c r="D56" s="63">
        <v>5</v>
      </c>
      <c r="E56" s="63">
        <v>6</v>
      </c>
    </row>
    <row r="57" spans="1:11" ht="15">
      <c r="A57" s="63">
        <v>1</v>
      </c>
      <c r="B57" s="63"/>
      <c r="C57" s="66"/>
      <c r="D57" s="66"/>
      <c r="E57" s="66"/>
    </row>
    <row r="58" spans="1:11" ht="15">
      <c r="A58" s="63"/>
      <c r="B58" s="63"/>
      <c r="C58" s="66"/>
      <c r="D58" s="66"/>
      <c r="E58" s="66"/>
    </row>
    <row r="59" spans="1:11" ht="15">
      <c r="A59" s="63"/>
      <c r="B59" s="64" t="s">
        <v>173</v>
      </c>
      <c r="C59" s="63" t="s">
        <v>186</v>
      </c>
      <c r="D59" s="63" t="s">
        <v>186</v>
      </c>
      <c r="E59" s="66">
        <f>SUM(E57:E58)</f>
        <v>0</v>
      </c>
    </row>
    <row r="61" spans="1:11" ht="16.899999999999999" customHeight="1">
      <c r="A61" s="340" t="s">
        <v>258</v>
      </c>
      <c r="B61" s="340"/>
      <c r="C61" s="340"/>
      <c r="D61" s="340"/>
      <c r="E61" s="340"/>
      <c r="F61" s="340"/>
      <c r="G61" s="76"/>
      <c r="H61" s="76"/>
      <c r="I61" s="76"/>
      <c r="J61" s="76"/>
    </row>
    <row r="62" spans="1:11" ht="13.9" customHeight="1">
      <c r="A62" s="73"/>
      <c r="B62" s="73"/>
      <c r="C62" s="73"/>
      <c r="D62" s="73"/>
      <c r="E62" s="73"/>
      <c r="F62" s="73"/>
      <c r="G62" s="76"/>
      <c r="H62" s="76"/>
      <c r="I62" s="76"/>
      <c r="J62" s="76"/>
    </row>
    <row r="63" spans="1:11" s="18" customFormat="1" ht="16.899999999999999" customHeight="1">
      <c r="A63" s="316" t="s">
        <v>361</v>
      </c>
      <c r="B63" s="314"/>
      <c r="C63" s="314"/>
      <c r="D63" s="314"/>
      <c r="E63" s="314"/>
      <c r="F63" s="314"/>
      <c r="G63" s="22"/>
      <c r="H63" s="22"/>
      <c r="I63" s="22"/>
      <c r="J63" s="22"/>
      <c r="K63" s="22"/>
    </row>
    <row r="65" spans="1:11" ht="45">
      <c r="A65" s="63" t="s">
        <v>169</v>
      </c>
      <c r="B65" s="63" t="s">
        <v>182</v>
      </c>
      <c r="C65" s="63" t="s">
        <v>255</v>
      </c>
      <c r="D65" s="63" t="s">
        <v>256</v>
      </c>
      <c r="E65" s="63" t="s">
        <v>257</v>
      </c>
      <c r="G65">
        <v>225</v>
      </c>
    </row>
    <row r="66" spans="1:11" ht="15">
      <c r="A66" s="63">
        <v>1</v>
      </c>
      <c r="B66" s="63">
        <v>2</v>
      </c>
      <c r="C66" s="63">
        <v>3</v>
      </c>
      <c r="D66" s="63">
        <v>4</v>
      </c>
      <c r="E66" s="63">
        <v>5</v>
      </c>
    </row>
    <row r="67" spans="1:11" ht="15">
      <c r="A67" s="63">
        <v>1</v>
      </c>
      <c r="B67" s="63" t="s">
        <v>398</v>
      </c>
      <c r="C67" s="66">
        <v>4</v>
      </c>
      <c r="D67" s="66">
        <v>12</v>
      </c>
      <c r="E67" s="66">
        <v>80000</v>
      </c>
    </row>
    <row r="68" spans="1:11" ht="15">
      <c r="A68" s="63">
        <v>2</v>
      </c>
      <c r="B68" s="63" t="s">
        <v>433</v>
      </c>
      <c r="C68" s="66">
        <v>2</v>
      </c>
      <c r="D68" s="66">
        <v>2</v>
      </c>
      <c r="E68" s="66">
        <v>350000</v>
      </c>
    </row>
    <row r="69" spans="1:11" ht="15">
      <c r="A69" s="63">
        <v>3</v>
      </c>
      <c r="B69" s="63" t="s">
        <v>434</v>
      </c>
      <c r="C69" s="66">
        <v>4</v>
      </c>
      <c r="D69" s="66">
        <v>12</v>
      </c>
      <c r="E69" s="66">
        <v>20170.419999999998</v>
      </c>
    </row>
    <row r="70" spans="1:11" ht="30">
      <c r="A70" s="63">
        <v>4</v>
      </c>
      <c r="B70" s="63" t="s">
        <v>435</v>
      </c>
      <c r="C70" s="66">
        <v>4</v>
      </c>
      <c r="D70" s="66">
        <v>1</v>
      </c>
      <c r="E70" s="66">
        <v>46000</v>
      </c>
    </row>
    <row r="71" spans="1:11" ht="30">
      <c r="A71" s="63">
        <v>5</v>
      </c>
      <c r="B71" s="63" t="s">
        <v>436</v>
      </c>
      <c r="C71" s="66">
        <v>5</v>
      </c>
      <c r="D71" s="66">
        <v>1</v>
      </c>
      <c r="E71" s="66">
        <v>3000</v>
      </c>
    </row>
    <row r="72" spans="1:11" ht="39" customHeight="1">
      <c r="A72" s="63">
        <v>6</v>
      </c>
      <c r="B72" s="63" t="s">
        <v>437</v>
      </c>
      <c r="C72" s="66">
        <v>55</v>
      </c>
      <c r="D72" s="66">
        <v>250</v>
      </c>
      <c r="E72" s="66">
        <v>125000</v>
      </c>
    </row>
    <row r="73" spans="1:11" ht="24" customHeight="1">
      <c r="A73" s="63">
        <v>7</v>
      </c>
      <c r="B73" s="63" t="s">
        <v>444</v>
      </c>
      <c r="C73" s="66">
        <v>10</v>
      </c>
      <c r="D73" s="66">
        <v>10</v>
      </c>
      <c r="E73" s="66">
        <v>7000</v>
      </c>
    </row>
    <row r="74" spans="1:11" ht="15">
      <c r="A74" s="63"/>
      <c r="B74" s="64" t="s">
        <v>173</v>
      </c>
      <c r="C74" s="63" t="s">
        <v>186</v>
      </c>
      <c r="D74" s="63" t="s">
        <v>186</v>
      </c>
      <c r="E74" s="66">
        <f>SUM(E67:E73)</f>
        <v>631170.41999999993</v>
      </c>
    </row>
    <row r="76" spans="1:11" ht="16.899999999999999" customHeight="1">
      <c r="A76" s="340" t="s">
        <v>259</v>
      </c>
      <c r="B76" s="340"/>
      <c r="C76" s="340"/>
      <c r="D76" s="340"/>
      <c r="E76" s="340"/>
      <c r="F76" s="340"/>
      <c r="G76" s="76"/>
      <c r="H76" s="76"/>
      <c r="I76" s="76"/>
      <c r="J76" s="76"/>
    </row>
    <row r="77" spans="1:11" ht="16.899999999999999" customHeight="1">
      <c r="A77" s="73"/>
      <c r="B77" s="73"/>
      <c r="C77" s="73"/>
      <c r="D77" s="73"/>
      <c r="E77" s="73"/>
      <c r="F77" s="73"/>
      <c r="G77" s="76"/>
      <c r="H77" s="76"/>
      <c r="I77" s="76"/>
      <c r="J77" s="76"/>
    </row>
    <row r="78" spans="1:11" ht="16.899999999999999" customHeight="1">
      <c r="A78" s="340" t="s">
        <v>260</v>
      </c>
      <c r="B78" s="340"/>
      <c r="C78" s="340"/>
      <c r="D78" s="340"/>
      <c r="E78" s="340"/>
      <c r="F78" s="340"/>
      <c r="G78" s="76"/>
      <c r="H78" s="76"/>
      <c r="I78" s="76"/>
      <c r="J78" s="76"/>
    </row>
    <row r="79" spans="1:11" ht="13.9" customHeight="1">
      <c r="A79" s="73"/>
      <c r="B79" s="73"/>
      <c r="C79" s="73"/>
      <c r="D79" s="73"/>
      <c r="E79" s="73"/>
      <c r="F79" s="73"/>
      <c r="G79" s="76"/>
      <c r="H79" s="76"/>
      <c r="I79" s="76"/>
      <c r="J79" s="76"/>
    </row>
    <row r="80" spans="1:11" s="18" customFormat="1" ht="16.899999999999999" customHeight="1">
      <c r="A80" s="316" t="s">
        <v>361</v>
      </c>
      <c r="B80" s="316"/>
      <c r="C80" s="316"/>
      <c r="D80" s="316"/>
      <c r="E80" s="316"/>
      <c r="F80" s="316"/>
      <c r="G80" s="22"/>
      <c r="H80" s="22"/>
      <c r="I80" s="22"/>
      <c r="J80" s="22"/>
      <c r="K80" s="22"/>
    </row>
    <row r="82" spans="1:11" ht="45">
      <c r="A82" s="63" t="s">
        <v>169</v>
      </c>
      <c r="B82" s="63" t="s">
        <v>182</v>
      </c>
      <c r="C82" s="63" t="s">
        <v>261</v>
      </c>
      <c r="D82" s="63" t="s">
        <v>262</v>
      </c>
      <c r="E82" s="63" t="s">
        <v>263</v>
      </c>
      <c r="G82" t="s">
        <v>387</v>
      </c>
    </row>
    <row r="83" spans="1:11" ht="15">
      <c r="A83" s="63">
        <v>1</v>
      </c>
      <c r="B83" s="63">
        <v>2</v>
      </c>
      <c r="C83" s="63">
        <v>3</v>
      </c>
      <c r="D83" s="63">
        <v>4</v>
      </c>
      <c r="E83" s="63">
        <v>5</v>
      </c>
    </row>
    <row r="84" spans="1:11" ht="30">
      <c r="A84" s="63">
        <v>1</v>
      </c>
      <c r="B84" s="63" t="s">
        <v>335</v>
      </c>
      <c r="C84" s="66"/>
      <c r="D84" s="66"/>
      <c r="E84" s="66">
        <f>C84*D84</f>
        <v>0</v>
      </c>
    </row>
    <row r="85" spans="1:11" ht="15">
      <c r="A85" s="63"/>
      <c r="B85" s="64" t="s">
        <v>173</v>
      </c>
      <c r="C85" s="63" t="s">
        <v>186</v>
      </c>
      <c r="D85" s="63" t="s">
        <v>186</v>
      </c>
      <c r="E85" s="66">
        <f>SUM(E84)</f>
        <v>0</v>
      </c>
    </row>
    <row r="87" spans="1:11" ht="16.899999999999999" customHeight="1">
      <c r="A87" s="340" t="s">
        <v>264</v>
      </c>
      <c r="B87" s="340"/>
      <c r="C87" s="340"/>
      <c r="D87" s="340"/>
      <c r="E87" s="340"/>
      <c r="F87" s="340"/>
      <c r="G87" s="76"/>
      <c r="H87" s="76"/>
      <c r="I87" s="76"/>
      <c r="J87" s="76"/>
    </row>
    <row r="88" spans="1:11" ht="13.9" customHeight="1">
      <c r="A88" s="73"/>
      <c r="B88" s="73"/>
      <c r="C88" s="73"/>
      <c r="D88" s="73"/>
      <c r="E88" s="73"/>
      <c r="F88" s="73"/>
      <c r="G88" s="76"/>
      <c r="H88" s="76"/>
      <c r="I88" s="76"/>
      <c r="J88" s="76"/>
    </row>
    <row r="89" spans="1:11" s="18" customFormat="1" ht="16.899999999999999" customHeight="1">
      <c r="A89" s="316" t="s">
        <v>361</v>
      </c>
      <c r="B89" s="314"/>
      <c r="C89" s="314"/>
      <c r="D89" s="314"/>
      <c r="E89" s="314"/>
      <c r="F89" s="314"/>
      <c r="G89" s="22"/>
      <c r="H89" s="22"/>
      <c r="I89" s="22"/>
      <c r="J89" s="22"/>
      <c r="K89" s="22"/>
    </row>
    <row r="91" spans="1:11" ht="30">
      <c r="A91" s="63" t="s">
        <v>169</v>
      </c>
      <c r="B91" s="63" t="s">
        <v>182</v>
      </c>
      <c r="C91" s="63" t="s">
        <v>265</v>
      </c>
      <c r="D91" s="63" t="s">
        <v>266</v>
      </c>
    </row>
    <row r="92" spans="1:11" ht="15">
      <c r="A92" s="63">
        <v>1</v>
      </c>
      <c r="B92" s="63">
        <v>2</v>
      </c>
      <c r="C92" s="63">
        <v>3</v>
      </c>
      <c r="D92" s="63">
        <v>4</v>
      </c>
    </row>
    <row r="93" spans="1:11" ht="45">
      <c r="A93" s="63">
        <v>1</v>
      </c>
      <c r="B93" s="63" t="s">
        <v>404</v>
      </c>
      <c r="C93" s="63">
        <v>4</v>
      </c>
      <c r="D93" s="63">
        <v>62900</v>
      </c>
    </row>
    <row r="94" spans="1:11" ht="30">
      <c r="A94" s="63">
        <v>2</v>
      </c>
      <c r="B94" s="63" t="s">
        <v>446</v>
      </c>
      <c r="C94" s="63">
        <v>5</v>
      </c>
      <c r="D94" s="63">
        <v>57000</v>
      </c>
    </row>
    <row r="95" spans="1:11" ht="32.25" customHeight="1">
      <c r="A95" s="63">
        <v>3</v>
      </c>
      <c r="B95" s="63" t="s">
        <v>453</v>
      </c>
      <c r="C95" s="63">
        <v>5</v>
      </c>
      <c r="D95" s="63">
        <v>25000</v>
      </c>
    </row>
    <row r="96" spans="1:11" ht="15">
      <c r="A96" s="63">
        <v>4</v>
      </c>
      <c r="B96" s="63" t="s">
        <v>443</v>
      </c>
      <c r="C96" s="63">
        <v>3</v>
      </c>
      <c r="D96" s="63">
        <v>54000</v>
      </c>
    </row>
    <row r="97" spans="1:11" ht="15">
      <c r="A97" s="63">
        <v>5</v>
      </c>
      <c r="B97" s="63" t="s">
        <v>441</v>
      </c>
      <c r="C97" s="63">
        <v>3</v>
      </c>
      <c r="D97" s="63">
        <v>21005.37</v>
      </c>
    </row>
    <row r="98" spans="1:11" ht="15">
      <c r="A98" s="63">
        <v>6</v>
      </c>
      <c r="B98" s="63" t="s">
        <v>442</v>
      </c>
      <c r="C98" s="63">
        <v>3</v>
      </c>
      <c r="D98" s="63">
        <v>9000</v>
      </c>
    </row>
    <row r="99" spans="1:11" ht="39" customHeight="1">
      <c r="A99" s="63">
        <v>7</v>
      </c>
      <c r="B99" s="63" t="s">
        <v>447</v>
      </c>
      <c r="C99" s="66">
        <v>5</v>
      </c>
      <c r="D99" s="66">
        <v>120000</v>
      </c>
    </row>
    <row r="100" spans="1:11" ht="57.75" customHeight="1">
      <c r="A100" s="63">
        <v>8</v>
      </c>
      <c r="B100" s="63" t="s">
        <v>455</v>
      </c>
      <c r="C100" s="66">
        <v>5</v>
      </c>
      <c r="D100" s="66">
        <v>20000</v>
      </c>
    </row>
    <row r="101" spans="1:11" ht="57.75" customHeight="1">
      <c r="A101" s="63">
        <v>9</v>
      </c>
      <c r="B101" s="63" t="s">
        <v>457</v>
      </c>
      <c r="C101" s="66">
        <v>4</v>
      </c>
      <c r="D101" s="66">
        <v>10000</v>
      </c>
    </row>
    <row r="102" spans="1:11" ht="45">
      <c r="A102" s="63">
        <v>10</v>
      </c>
      <c r="B102" s="63" t="s">
        <v>448</v>
      </c>
      <c r="C102" s="66">
        <v>1</v>
      </c>
      <c r="D102" s="66">
        <v>68000</v>
      </c>
    </row>
    <row r="103" spans="1:11" ht="15">
      <c r="A103" s="63"/>
      <c r="B103" s="64" t="s">
        <v>173</v>
      </c>
      <c r="C103" s="63" t="s">
        <v>186</v>
      </c>
      <c r="D103" s="66">
        <f>SUM(D93:D102)</f>
        <v>446905.37</v>
      </c>
    </row>
    <row r="105" spans="1:11" ht="22.9" customHeight="1">
      <c r="A105" s="340" t="s">
        <v>267</v>
      </c>
      <c r="B105" s="340"/>
      <c r="C105" s="340"/>
      <c r="D105" s="340"/>
      <c r="E105" s="340"/>
      <c r="F105" s="340"/>
      <c r="G105" s="76"/>
      <c r="H105" s="76"/>
      <c r="I105" s="76"/>
      <c r="J105" s="76"/>
    </row>
    <row r="106" spans="1:11" ht="16.899999999999999" customHeight="1">
      <c r="A106" s="73"/>
      <c r="B106" s="73"/>
      <c r="C106" s="73"/>
      <c r="D106" s="73"/>
      <c r="E106" s="73"/>
      <c r="F106" s="73"/>
      <c r="G106" s="76"/>
      <c r="H106" s="76"/>
      <c r="I106" s="76"/>
      <c r="J106" s="76"/>
    </row>
    <row r="107" spans="1:11" ht="16.899999999999999" customHeight="1">
      <c r="A107" s="340" t="s">
        <v>268</v>
      </c>
      <c r="B107" s="340"/>
      <c r="C107" s="340"/>
      <c r="D107" s="340"/>
      <c r="E107" s="340"/>
      <c r="F107" s="340"/>
      <c r="G107" s="76"/>
      <c r="H107" s="76"/>
      <c r="I107" s="76"/>
      <c r="J107" s="76"/>
    </row>
    <row r="108" spans="1:11" ht="13.9" customHeight="1">
      <c r="A108" s="73"/>
      <c r="B108" s="73"/>
      <c r="C108" s="73"/>
      <c r="D108" s="73"/>
      <c r="E108" s="73"/>
      <c r="F108" s="73"/>
      <c r="G108" s="76"/>
      <c r="H108" s="76"/>
      <c r="I108" s="76"/>
      <c r="J108" s="76"/>
    </row>
    <row r="109" spans="1:11" s="18" customFormat="1" ht="16.899999999999999" customHeight="1">
      <c r="A109" s="316" t="s">
        <v>361</v>
      </c>
      <c r="B109" s="314"/>
      <c r="C109" s="314"/>
      <c r="D109" s="314"/>
      <c r="E109" s="314"/>
      <c r="F109" s="314"/>
      <c r="G109" s="22"/>
      <c r="H109" s="22"/>
      <c r="I109" s="22"/>
      <c r="J109" s="22"/>
      <c r="K109" s="22"/>
    </row>
    <row r="111" spans="1:11" ht="45">
      <c r="A111" s="63" t="s">
        <v>169</v>
      </c>
      <c r="B111" s="63" t="s">
        <v>182</v>
      </c>
      <c r="C111" s="63" t="s">
        <v>252</v>
      </c>
      <c r="D111" s="63" t="s">
        <v>269</v>
      </c>
      <c r="E111" s="63" t="s">
        <v>270</v>
      </c>
    </row>
    <row r="112" spans="1:11" ht="15">
      <c r="A112" s="63">
        <v>1</v>
      </c>
      <c r="B112" s="63">
        <v>2</v>
      </c>
      <c r="C112" s="63">
        <v>3</v>
      </c>
      <c r="D112" s="63">
        <v>4</v>
      </c>
      <c r="E112" s="63">
        <v>5</v>
      </c>
    </row>
    <row r="113" spans="1:11" ht="30">
      <c r="A113" s="63">
        <v>1</v>
      </c>
      <c r="B113" s="63" t="s">
        <v>452</v>
      </c>
      <c r="C113" s="66">
        <v>15</v>
      </c>
      <c r="D113" s="66">
        <v>5000</v>
      </c>
      <c r="E113" s="66">
        <f>C113*D113</f>
        <v>75000</v>
      </c>
    </row>
    <row r="114" spans="1:11" ht="15">
      <c r="A114" s="63">
        <v>2</v>
      </c>
      <c r="B114" s="63" t="s">
        <v>454</v>
      </c>
      <c r="C114" s="66">
        <v>100</v>
      </c>
      <c r="D114" s="66">
        <v>1000</v>
      </c>
      <c r="E114" s="66">
        <f>C114*D114</f>
        <v>100000</v>
      </c>
    </row>
    <row r="115" spans="1:11" ht="15">
      <c r="A115" s="63">
        <v>3</v>
      </c>
      <c r="B115" s="63" t="s">
        <v>429</v>
      </c>
      <c r="C115" s="66">
        <v>8</v>
      </c>
      <c r="D115" s="66">
        <v>25000</v>
      </c>
      <c r="E115" s="66">
        <f>C115*D115</f>
        <v>200000</v>
      </c>
    </row>
    <row r="116" spans="1:11" ht="45">
      <c r="A116" s="63">
        <v>4</v>
      </c>
      <c r="B116" s="63" t="s">
        <v>456</v>
      </c>
      <c r="C116" s="66">
        <v>8</v>
      </c>
      <c r="D116" s="66">
        <v>5000</v>
      </c>
      <c r="E116" s="66">
        <f>C116*D116</f>
        <v>40000</v>
      </c>
    </row>
    <row r="117" spans="1:11" ht="15">
      <c r="A117" s="63">
        <v>5</v>
      </c>
      <c r="B117" s="63" t="s">
        <v>458</v>
      </c>
      <c r="C117" s="66">
        <v>4</v>
      </c>
      <c r="D117" s="66">
        <v>15000</v>
      </c>
      <c r="E117" s="66">
        <f>C117*D117</f>
        <v>60000</v>
      </c>
    </row>
    <row r="118" spans="1:11" ht="15">
      <c r="A118" s="63"/>
      <c r="B118" s="64" t="s">
        <v>173</v>
      </c>
      <c r="C118" s="63"/>
      <c r="D118" s="63" t="s">
        <v>186</v>
      </c>
      <c r="E118" s="66">
        <f>SUM(E113:E117)</f>
        <v>475000</v>
      </c>
    </row>
    <row r="120" spans="1:11" ht="16.899999999999999" customHeight="1">
      <c r="A120" s="340" t="s">
        <v>271</v>
      </c>
      <c r="B120" s="340"/>
      <c r="C120" s="340"/>
      <c r="D120" s="340"/>
      <c r="E120" s="340"/>
      <c r="F120" s="340"/>
      <c r="G120" s="76"/>
      <c r="H120" s="76"/>
      <c r="I120" s="76"/>
      <c r="J120" s="76"/>
    </row>
    <row r="121" spans="1:11" ht="13.9" customHeight="1">
      <c r="A121" s="73"/>
      <c r="B121" s="73"/>
      <c r="C121" s="73"/>
      <c r="D121" s="73"/>
      <c r="E121" s="73"/>
      <c r="F121" s="73"/>
      <c r="G121" s="76"/>
      <c r="H121" s="76"/>
      <c r="I121" s="76"/>
      <c r="J121" s="76"/>
    </row>
    <row r="122" spans="1:11" s="18" customFormat="1" ht="16.899999999999999" customHeight="1">
      <c r="A122" s="316" t="s">
        <v>361</v>
      </c>
      <c r="B122" s="314"/>
      <c r="C122" s="314"/>
      <c r="D122" s="314"/>
      <c r="E122" s="314"/>
      <c r="F122" s="314"/>
      <c r="G122" s="22"/>
      <c r="H122" s="22"/>
      <c r="I122" s="22"/>
      <c r="J122" s="22"/>
      <c r="K122" s="22"/>
    </row>
    <row r="124" spans="1:11" ht="90">
      <c r="A124" s="63" t="s">
        <v>169</v>
      </c>
      <c r="B124" s="63" t="s">
        <v>182</v>
      </c>
      <c r="C124" s="63" t="s">
        <v>272</v>
      </c>
      <c r="D124" s="63" t="s">
        <v>273</v>
      </c>
      <c r="E124" s="63" t="s">
        <v>270</v>
      </c>
    </row>
    <row r="125" spans="1:11" ht="15">
      <c r="A125" s="63">
        <v>1</v>
      </c>
      <c r="B125" s="63">
        <v>2</v>
      </c>
      <c r="C125" s="63">
        <v>3</v>
      </c>
      <c r="D125" s="63">
        <v>4</v>
      </c>
      <c r="E125" s="63">
        <v>5</v>
      </c>
    </row>
    <row r="126" spans="1:11" ht="15">
      <c r="A126" s="63">
        <v>1</v>
      </c>
      <c r="B126" s="63" t="s">
        <v>336</v>
      </c>
      <c r="C126" s="66">
        <v>500</v>
      </c>
      <c r="D126" s="66">
        <v>35.5</v>
      </c>
      <c r="E126" s="66">
        <f>C126*D126</f>
        <v>17750</v>
      </c>
    </row>
    <row r="127" spans="1:11" ht="15">
      <c r="A127" s="63">
        <v>2</v>
      </c>
      <c r="B127" s="63" t="s">
        <v>337</v>
      </c>
      <c r="C127" s="66"/>
      <c r="D127" s="66"/>
      <c r="E127" s="66">
        <f t="shared" ref="E127:E138" si="2">C127*D127</f>
        <v>0</v>
      </c>
    </row>
    <row r="128" spans="1:11" ht="30">
      <c r="A128" s="63">
        <v>3</v>
      </c>
      <c r="B128" s="63" t="s">
        <v>338</v>
      </c>
      <c r="C128" s="66" t="s">
        <v>186</v>
      </c>
      <c r="D128" s="66" t="s">
        <v>186</v>
      </c>
      <c r="E128" s="66">
        <f>SUM(E129:E131)</f>
        <v>0</v>
      </c>
    </row>
    <row r="129" spans="1:11" ht="15">
      <c r="A129" s="77" t="s">
        <v>339</v>
      </c>
      <c r="B129" s="63"/>
      <c r="C129" s="66"/>
      <c r="D129" s="66"/>
      <c r="E129" s="66">
        <f t="shared" si="2"/>
        <v>0</v>
      </c>
    </row>
    <row r="130" spans="1:11" ht="15">
      <c r="A130" s="77" t="s">
        <v>340</v>
      </c>
      <c r="B130" s="63"/>
      <c r="C130" s="66"/>
      <c r="D130" s="66"/>
      <c r="E130" s="66">
        <f t="shared" si="2"/>
        <v>0</v>
      </c>
    </row>
    <row r="131" spans="1:11" ht="15">
      <c r="A131" s="77" t="s">
        <v>341</v>
      </c>
      <c r="B131" s="63"/>
      <c r="C131" s="66"/>
      <c r="D131" s="66"/>
      <c r="E131" s="66">
        <f t="shared" si="2"/>
        <v>0</v>
      </c>
    </row>
    <row r="132" spans="1:11" ht="15">
      <c r="A132" s="77" t="s">
        <v>274</v>
      </c>
      <c r="B132" s="63" t="s">
        <v>342</v>
      </c>
      <c r="C132" s="66">
        <v>40</v>
      </c>
      <c r="D132" s="66">
        <v>1480</v>
      </c>
      <c r="E132" s="66">
        <f t="shared" si="2"/>
        <v>59200</v>
      </c>
    </row>
    <row r="133" spans="1:11" ht="30">
      <c r="A133" s="77" t="s">
        <v>158</v>
      </c>
      <c r="B133" s="63" t="s">
        <v>343</v>
      </c>
      <c r="C133" s="66" t="s">
        <v>186</v>
      </c>
      <c r="D133" s="66" t="s">
        <v>186</v>
      </c>
      <c r="E133" s="66">
        <f>SUM(E134:E138)</f>
        <v>248012</v>
      </c>
    </row>
    <row r="134" spans="1:11" ht="15">
      <c r="A134" s="77" t="s">
        <v>344</v>
      </c>
      <c r="B134" s="63" t="s">
        <v>449</v>
      </c>
      <c r="C134" s="66">
        <v>60</v>
      </c>
      <c r="D134" s="66">
        <v>1000</v>
      </c>
      <c r="E134" s="66">
        <f>C134*D134</f>
        <v>60000</v>
      </c>
    </row>
    <row r="135" spans="1:11" ht="30">
      <c r="A135" s="77"/>
      <c r="B135" s="63" t="s">
        <v>450</v>
      </c>
      <c r="C135" s="66">
        <v>71</v>
      </c>
      <c r="D135" s="66">
        <v>1000</v>
      </c>
      <c r="E135" s="66">
        <f>C135*D135</f>
        <v>71000</v>
      </c>
    </row>
    <row r="136" spans="1:11" ht="15">
      <c r="A136" s="77" t="s">
        <v>345</v>
      </c>
      <c r="B136" s="63" t="s">
        <v>451</v>
      </c>
      <c r="C136" s="66">
        <v>700</v>
      </c>
      <c r="D136" s="66">
        <v>103.16</v>
      </c>
      <c r="E136" s="66">
        <f>C136*D136</f>
        <v>72212</v>
      </c>
    </row>
    <row r="137" spans="1:11" ht="15">
      <c r="A137" s="77" t="s">
        <v>346</v>
      </c>
      <c r="B137" s="63" t="s">
        <v>461</v>
      </c>
      <c r="C137" s="66">
        <v>12</v>
      </c>
      <c r="D137" s="66">
        <v>400</v>
      </c>
      <c r="E137" s="66">
        <f>C137*D137</f>
        <v>4800</v>
      </c>
    </row>
    <row r="138" spans="1:11" ht="30">
      <c r="A138" s="77" t="s">
        <v>460</v>
      </c>
      <c r="B138" s="63" t="s">
        <v>459</v>
      </c>
      <c r="C138" s="66">
        <v>4</v>
      </c>
      <c r="D138" s="66">
        <v>10000</v>
      </c>
      <c r="E138" s="66">
        <f t="shared" si="2"/>
        <v>40000</v>
      </c>
    </row>
    <row r="139" spans="1:11" ht="15">
      <c r="A139" s="63"/>
      <c r="B139" s="64" t="s">
        <v>173</v>
      </c>
      <c r="C139" s="63" t="s">
        <v>186</v>
      </c>
      <c r="D139" s="63" t="s">
        <v>186</v>
      </c>
      <c r="E139" s="66">
        <f>E126+E127+E128+E132+E133</f>
        <v>324962</v>
      </c>
    </row>
    <row r="141" spans="1:11" ht="22.9" customHeight="1">
      <c r="A141" s="340" t="s">
        <v>275</v>
      </c>
      <c r="B141" s="340"/>
      <c r="C141" s="340"/>
      <c r="D141" s="340"/>
      <c r="E141" s="340"/>
      <c r="F141" s="340"/>
      <c r="G141" s="76"/>
      <c r="H141" s="76"/>
      <c r="I141" s="76"/>
      <c r="J141" s="76"/>
    </row>
    <row r="143" spans="1:11" s="18" customFormat="1" ht="16.899999999999999" customHeight="1">
      <c r="A143" s="316" t="s">
        <v>361</v>
      </c>
      <c r="B143" s="314"/>
      <c r="C143" s="314"/>
      <c r="D143" s="314"/>
      <c r="E143" s="314"/>
      <c r="F143" s="314"/>
      <c r="G143" s="22"/>
      <c r="H143" s="22"/>
      <c r="I143" s="22"/>
      <c r="J143" s="22"/>
      <c r="K143" s="22"/>
    </row>
    <row r="145" spans="1:8" ht="45">
      <c r="A145" s="63" t="s">
        <v>169</v>
      </c>
      <c r="B145" s="63" t="s">
        <v>182</v>
      </c>
      <c r="C145" s="63" t="s">
        <v>252</v>
      </c>
      <c r="D145" s="63" t="s">
        <v>269</v>
      </c>
      <c r="E145" s="63" t="s">
        <v>270</v>
      </c>
    </row>
    <row r="146" spans="1:8" ht="15">
      <c r="A146" s="63">
        <v>1</v>
      </c>
      <c r="B146" s="63">
        <v>2</v>
      </c>
      <c r="C146" s="63">
        <v>3</v>
      </c>
      <c r="D146" s="63">
        <v>4</v>
      </c>
      <c r="E146" s="63">
        <v>5</v>
      </c>
    </row>
    <row r="147" spans="1:8" ht="29.45" customHeight="1">
      <c r="A147" s="63">
        <v>1</v>
      </c>
      <c r="B147" s="63" t="s">
        <v>347</v>
      </c>
      <c r="C147" s="66">
        <v>250</v>
      </c>
      <c r="D147" s="66">
        <v>300</v>
      </c>
      <c r="E147" s="66">
        <f>C147*D147</f>
        <v>75000</v>
      </c>
    </row>
    <row r="148" spans="1:8" ht="105">
      <c r="A148" s="63">
        <v>2</v>
      </c>
      <c r="B148" s="63" t="s">
        <v>445</v>
      </c>
      <c r="C148" s="66">
        <v>250</v>
      </c>
      <c r="D148" s="66">
        <v>200</v>
      </c>
      <c r="E148" s="66">
        <f>C148*D148</f>
        <v>50000</v>
      </c>
    </row>
    <row r="149" spans="1:8" ht="15">
      <c r="A149" s="63"/>
      <c r="B149" s="64" t="s">
        <v>173</v>
      </c>
      <c r="C149" s="63"/>
      <c r="D149" s="63" t="s">
        <v>186</v>
      </c>
      <c r="E149" s="66">
        <f>SUM(E147:E148)</f>
        <v>125000</v>
      </c>
      <c r="G149" t="s">
        <v>362</v>
      </c>
      <c r="H149" s="82">
        <f>F18+E29+F49+E59+E74+E85+D103+E118+E139+E149</f>
        <v>2191443.5097941998</v>
      </c>
    </row>
  </sheetData>
  <mergeCells count="24">
    <mergeCell ref="A63:F63"/>
    <mergeCell ref="A2:F2"/>
    <mergeCell ref="A4:F4"/>
    <mergeCell ref="A6:F6"/>
    <mergeCell ref="A19:F19"/>
    <mergeCell ref="A21:F21"/>
    <mergeCell ref="A23:F23"/>
    <mergeCell ref="A31:F31"/>
    <mergeCell ref="A33:F33"/>
    <mergeCell ref="A51:F51"/>
    <mergeCell ref="A53:F53"/>
    <mergeCell ref="A61:F61"/>
    <mergeCell ref="A143:F143"/>
    <mergeCell ref="A76:F76"/>
    <mergeCell ref="A78:F78"/>
    <mergeCell ref="A80:F80"/>
    <mergeCell ref="A87:F87"/>
    <mergeCell ref="A89:F89"/>
    <mergeCell ref="A105:F105"/>
    <mergeCell ref="A107:F107"/>
    <mergeCell ref="A109:F109"/>
    <mergeCell ref="A120:F120"/>
    <mergeCell ref="A122:F122"/>
    <mergeCell ref="A141:F141"/>
  </mergeCells>
  <pageMargins left="0.7" right="0.7" top="0.75" bottom="0.75" header="0.3" footer="0.3"/>
  <pageSetup paperSize="9" scale="73" orientation="portrait" r:id="rId1"/>
  <rowBreaks count="3" manualBreakCount="3">
    <brk id="50" max="5" man="1"/>
    <brk id="86" max="5" man="1"/>
    <brk id="119" max="5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dimension ref="A2:K66"/>
  <sheetViews>
    <sheetView view="pageBreakPreview" zoomScale="60" workbookViewId="0">
      <selection sqref="A1:XFD1048576"/>
    </sheetView>
  </sheetViews>
  <sheetFormatPr defaultRowHeight="12.75"/>
  <cols>
    <col min="1" max="1" width="5.85546875" customWidth="1"/>
    <col min="2" max="2" width="25.42578125" customWidth="1"/>
    <col min="3" max="3" width="16.28515625" customWidth="1"/>
    <col min="4" max="4" width="13.28515625" customWidth="1"/>
    <col min="5" max="5" width="12.5703125" customWidth="1"/>
    <col min="6" max="6" width="12.7109375" customWidth="1"/>
    <col min="8" max="8" width="12.7109375" customWidth="1"/>
  </cols>
  <sheetData>
    <row r="2" spans="1:11" s="1" customFormat="1" ht="15.6" customHeight="1">
      <c r="A2" s="346" t="s">
        <v>238</v>
      </c>
      <c r="B2" s="346"/>
      <c r="C2" s="346"/>
      <c r="D2" s="346"/>
      <c r="E2" s="346"/>
      <c r="F2" s="346"/>
      <c r="G2" s="74"/>
      <c r="H2" s="75"/>
      <c r="I2" s="75"/>
      <c r="J2" s="75"/>
      <c r="K2" s="75"/>
    </row>
    <row r="3" spans="1:11" ht="13.5">
      <c r="A3" s="68" t="s">
        <v>224</v>
      </c>
    </row>
    <row r="4" spans="1:11" s="123" customFormat="1"/>
    <row r="5" spans="1:11">
      <c r="A5" s="340" t="s">
        <v>259</v>
      </c>
      <c r="B5" s="340"/>
      <c r="C5" s="340"/>
      <c r="D5" s="340"/>
      <c r="E5" s="340"/>
      <c r="F5" s="340"/>
      <c r="G5" s="76"/>
      <c r="H5" s="76"/>
      <c r="I5" s="76"/>
      <c r="J5" s="76"/>
    </row>
    <row r="6" spans="1:11">
      <c r="A6" s="118"/>
      <c r="B6" s="118"/>
      <c r="C6" s="118"/>
      <c r="D6" s="118"/>
      <c r="E6" s="118"/>
      <c r="F6" s="118"/>
      <c r="G6" s="76"/>
      <c r="H6" s="76"/>
      <c r="I6" s="76"/>
      <c r="J6" s="76"/>
    </row>
    <row r="7" spans="1:11" ht="16.899999999999999" customHeight="1">
      <c r="A7" s="340" t="s">
        <v>260</v>
      </c>
      <c r="B7" s="340"/>
      <c r="C7" s="340"/>
      <c r="D7" s="340"/>
      <c r="E7" s="340"/>
      <c r="F7" s="340"/>
      <c r="G7" s="76"/>
      <c r="H7" s="76"/>
      <c r="I7" s="76"/>
      <c r="J7" s="76"/>
    </row>
    <row r="8" spans="1:11" ht="13.9" customHeight="1">
      <c r="A8" s="118"/>
      <c r="B8" s="118"/>
      <c r="C8" s="118"/>
      <c r="D8" s="118"/>
      <c r="E8" s="118"/>
      <c r="F8" s="118"/>
      <c r="G8" s="76"/>
      <c r="H8" s="76"/>
      <c r="I8" s="76"/>
      <c r="J8" s="76"/>
    </row>
    <row r="9" spans="1:11" s="114" customFormat="1" ht="16.899999999999999" customHeight="1">
      <c r="A9" s="316" t="s">
        <v>361</v>
      </c>
      <c r="B9" s="314"/>
      <c r="C9" s="314"/>
      <c r="D9" s="314"/>
      <c r="E9" s="314"/>
      <c r="F9" s="314"/>
      <c r="G9" s="115"/>
      <c r="H9" s="115"/>
      <c r="I9" s="115"/>
      <c r="J9" s="115"/>
      <c r="K9" s="115"/>
    </row>
    <row r="11" spans="1:11" ht="45">
      <c r="A11" s="116" t="s">
        <v>169</v>
      </c>
      <c r="B11" s="116" t="s">
        <v>182</v>
      </c>
      <c r="C11" s="116" t="s">
        <v>261</v>
      </c>
      <c r="D11" s="116" t="s">
        <v>262</v>
      </c>
      <c r="E11" s="116" t="s">
        <v>263</v>
      </c>
    </row>
    <row r="12" spans="1:11" ht="15">
      <c r="A12" s="116">
        <v>1</v>
      </c>
      <c r="B12" s="116">
        <v>2</v>
      </c>
      <c r="C12" s="116">
        <v>3</v>
      </c>
      <c r="D12" s="116">
        <v>4</v>
      </c>
      <c r="E12" s="116">
        <v>5</v>
      </c>
    </row>
    <row r="13" spans="1:11" ht="15">
      <c r="A13" s="116">
        <v>1</v>
      </c>
      <c r="B13" s="116" t="s">
        <v>476</v>
      </c>
      <c r="C13" s="66">
        <v>10</v>
      </c>
      <c r="D13" s="66">
        <v>400</v>
      </c>
      <c r="E13" s="66">
        <v>4000</v>
      </c>
    </row>
    <row r="14" spans="1:11" ht="15">
      <c r="A14" s="116">
        <v>1</v>
      </c>
      <c r="B14" s="116" t="s">
        <v>477</v>
      </c>
      <c r="C14" s="66">
        <v>7</v>
      </c>
      <c r="D14" s="66">
        <v>200</v>
      </c>
      <c r="E14" s="66">
        <v>1400</v>
      </c>
    </row>
    <row r="15" spans="1:11" ht="15">
      <c r="A15" s="116"/>
      <c r="B15" s="117" t="s">
        <v>173</v>
      </c>
      <c r="C15" s="116" t="s">
        <v>186</v>
      </c>
      <c r="D15" s="116" t="s">
        <v>186</v>
      </c>
      <c r="E15" s="66">
        <f>SUM(E13:E14)</f>
        <v>5400</v>
      </c>
    </row>
    <row r="17" spans="1:11" ht="16.899999999999999" customHeight="1">
      <c r="A17" s="340" t="s">
        <v>264</v>
      </c>
      <c r="B17" s="340"/>
      <c r="C17" s="340"/>
      <c r="D17" s="340"/>
      <c r="E17" s="340"/>
      <c r="F17" s="340"/>
      <c r="G17" s="76"/>
      <c r="H17" s="76"/>
      <c r="I17" s="76"/>
      <c r="J17" s="76"/>
    </row>
    <row r="18" spans="1:11" ht="13.9" customHeight="1">
      <c r="A18" s="118"/>
      <c r="B18" s="118"/>
      <c r="C18" s="118"/>
      <c r="D18" s="118"/>
      <c r="E18" s="118"/>
      <c r="F18" s="118"/>
      <c r="G18" s="76"/>
      <c r="H18" s="76"/>
      <c r="I18" s="76"/>
      <c r="J18" s="76"/>
    </row>
    <row r="19" spans="1:11" s="114" customFormat="1" ht="16.899999999999999" customHeight="1">
      <c r="A19" s="316" t="s">
        <v>361</v>
      </c>
      <c r="B19" s="314"/>
      <c r="C19" s="314"/>
      <c r="D19" s="314"/>
      <c r="E19" s="314"/>
      <c r="F19" s="314"/>
      <c r="G19" s="115"/>
      <c r="H19" s="115"/>
      <c r="I19" s="115"/>
      <c r="J19" s="115"/>
      <c r="K19" s="115"/>
    </row>
    <row r="21" spans="1:11" ht="30">
      <c r="A21" s="116" t="s">
        <v>169</v>
      </c>
      <c r="B21" s="116" t="s">
        <v>182</v>
      </c>
      <c r="C21" s="116" t="s">
        <v>265</v>
      </c>
      <c r="D21" s="116" t="s">
        <v>266</v>
      </c>
    </row>
    <row r="22" spans="1:11" ht="15">
      <c r="A22" s="116">
        <v>1</v>
      </c>
      <c r="B22" s="116">
        <v>2</v>
      </c>
      <c r="C22" s="116">
        <v>3</v>
      </c>
      <c r="D22" s="116">
        <v>4</v>
      </c>
    </row>
    <row r="23" spans="1:11" ht="15">
      <c r="A23" s="101">
        <v>1</v>
      </c>
      <c r="B23" s="104" t="s">
        <v>478</v>
      </c>
      <c r="C23" s="103">
        <v>1</v>
      </c>
      <c r="D23" s="66">
        <v>15720</v>
      </c>
    </row>
    <row r="24" spans="1:11" ht="15">
      <c r="A24" s="101">
        <v>2</v>
      </c>
      <c r="B24" s="104" t="s">
        <v>479</v>
      </c>
      <c r="C24" s="103">
        <v>1</v>
      </c>
      <c r="D24" s="66">
        <v>4260.12</v>
      </c>
    </row>
    <row r="25" spans="1:11" ht="15">
      <c r="A25" s="116"/>
      <c r="B25" s="72" t="s">
        <v>173</v>
      </c>
      <c r="C25" s="116" t="s">
        <v>186</v>
      </c>
      <c r="D25" s="66">
        <f>SUM(D23:D24)</f>
        <v>19980.12</v>
      </c>
    </row>
    <row r="27" spans="1:11">
      <c r="A27" s="340" t="s">
        <v>267</v>
      </c>
      <c r="B27" s="340"/>
      <c r="C27" s="340"/>
      <c r="D27" s="340"/>
      <c r="E27" s="340"/>
      <c r="F27" s="340"/>
      <c r="G27" s="76"/>
      <c r="H27" s="76"/>
      <c r="I27" s="76"/>
      <c r="J27" s="76"/>
    </row>
    <row r="28" spans="1:11">
      <c r="A28" s="118"/>
      <c r="B28" s="118"/>
      <c r="C28" s="118"/>
      <c r="D28" s="118"/>
      <c r="E28" s="118"/>
      <c r="F28" s="118"/>
      <c r="G28" s="76"/>
      <c r="H28" s="76"/>
      <c r="I28" s="76"/>
      <c r="J28" s="76"/>
    </row>
    <row r="29" spans="1:11">
      <c r="A29" s="340" t="s">
        <v>268</v>
      </c>
      <c r="B29" s="340"/>
      <c r="C29" s="340"/>
      <c r="D29" s="340"/>
      <c r="E29" s="340"/>
      <c r="F29" s="340"/>
      <c r="G29" s="76"/>
      <c r="H29" s="76"/>
      <c r="I29" s="76"/>
      <c r="J29" s="76"/>
    </row>
    <row r="30" spans="1:11" ht="13.9" customHeight="1">
      <c r="A30" s="118"/>
      <c r="B30" s="118"/>
      <c r="C30" s="118"/>
      <c r="D30" s="118"/>
      <c r="E30" s="118"/>
      <c r="F30" s="118"/>
      <c r="G30" s="76"/>
      <c r="H30" s="76"/>
      <c r="I30" s="76"/>
      <c r="J30" s="76"/>
    </row>
    <row r="31" spans="1:11" s="114" customFormat="1" ht="16.899999999999999" customHeight="1">
      <c r="A31" s="316" t="s">
        <v>361</v>
      </c>
      <c r="B31" s="314"/>
      <c r="C31" s="314"/>
      <c r="D31" s="314"/>
      <c r="E31" s="314"/>
      <c r="F31" s="314"/>
      <c r="G31" s="115"/>
      <c r="H31" s="115"/>
      <c r="I31" s="115"/>
      <c r="J31" s="115"/>
      <c r="K31" s="115"/>
    </row>
    <row r="33" spans="1:6" ht="38.25">
      <c r="A33" s="120" t="s">
        <v>169</v>
      </c>
      <c r="B33" s="120" t="s">
        <v>182</v>
      </c>
      <c r="C33" s="120" t="s">
        <v>252</v>
      </c>
      <c r="D33" s="120" t="s">
        <v>269</v>
      </c>
      <c r="E33" s="120" t="s">
        <v>496</v>
      </c>
      <c r="F33" s="27"/>
    </row>
    <row r="34" spans="1:6">
      <c r="A34" s="120">
        <v>1</v>
      </c>
      <c r="B34" s="120">
        <v>2</v>
      </c>
      <c r="C34" s="120">
        <v>3</v>
      </c>
      <c r="D34" s="120">
        <v>4</v>
      </c>
      <c r="E34" s="120">
        <v>5</v>
      </c>
      <c r="F34" s="27"/>
    </row>
    <row r="35" spans="1:6">
      <c r="A35" s="120">
        <v>1</v>
      </c>
      <c r="B35" s="126" t="s">
        <v>484</v>
      </c>
      <c r="C35" s="127">
        <v>1</v>
      </c>
      <c r="D35" s="121">
        <v>2088.88</v>
      </c>
      <c r="E35" s="121">
        <f>C35*D35</f>
        <v>2088.88</v>
      </c>
      <c r="F35" s="27"/>
    </row>
    <row r="36" spans="1:6" ht="38.25">
      <c r="A36" s="120">
        <v>2</v>
      </c>
      <c r="B36" s="128" t="s">
        <v>485</v>
      </c>
      <c r="C36" s="127">
        <v>2</v>
      </c>
      <c r="D36" s="121">
        <v>2250</v>
      </c>
      <c r="E36" s="121">
        <f>C36*D36</f>
        <v>4500</v>
      </c>
      <c r="F36" s="27"/>
    </row>
    <row r="37" spans="1:6">
      <c r="A37" s="120">
        <v>3</v>
      </c>
      <c r="B37" s="126" t="s">
        <v>497</v>
      </c>
      <c r="C37" s="127">
        <v>2</v>
      </c>
      <c r="D37" s="121">
        <v>4720</v>
      </c>
      <c r="E37" s="121">
        <f>C37*D37</f>
        <v>9440</v>
      </c>
      <c r="F37" s="27"/>
    </row>
    <row r="38" spans="1:6">
      <c r="A38" s="120">
        <v>4</v>
      </c>
      <c r="B38" s="126" t="s">
        <v>486</v>
      </c>
      <c r="C38" s="127">
        <v>1</v>
      </c>
      <c r="D38" s="121">
        <v>1355</v>
      </c>
      <c r="E38" s="121">
        <f>C38*D38</f>
        <v>1355</v>
      </c>
      <c r="F38" s="27"/>
    </row>
    <row r="39" spans="1:6">
      <c r="A39" s="120">
        <v>5</v>
      </c>
      <c r="B39" s="126" t="s">
        <v>487</v>
      </c>
      <c r="C39" s="127">
        <v>1</v>
      </c>
      <c r="D39" s="121">
        <v>1460</v>
      </c>
      <c r="E39" s="121">
        <f>C39*D39</f>
        <v>1460</v>
      </c>
      <c r="F39" s="27"/>
    </row>
    <row r="40" spans="1:6">
      <c r="A40" s="349">
        <v>6</v>
      </c>
      <c r="B40" s="348" t="s">
        <v>488</v>
      </c>
      <c r="C40" s="350">
        <v>1</v>
      </c>
      <c r="D40" s="352">
        <v>1135</v>
      </c>
      <c r="E40" s="352">
        <v>1135</v>
      </c>
      <c r="F40" s="27"/>
    </row>
    <row r="41" spans="1:6">
      <c r="A41" s="319"/>
      <c r="B41" s="348"/>
      <c r="C41" s="351"/>
      <c r="D41" s="353"/>
      <c r="E41" s="353"/>
      <c r="F41" s="27"/>
    </row>
    <row r="42" spans="1:6" ht="25.5">
      <c r="A42" s="120">
        <v>7</v>
      </c>
      <c r="B42" s="128" t="s">
        <v>498</v>
      </c>
      <c r="C42" s="127">
        <v>1</v>
      </c>
      <c r="D42" s="121">
        <v>4750</v>
      </c>
      <c r="E42" s="121">
        <f t="shared" ref="E42:E48" si="0">C42*D42</f>
        <v>4750</v>
      </c>
      <c r="F42" s="27"/>
    </row>
    <row r="43" spans="1:6" ht="25.5">
      <c r="A43" s="120">
        <v>8</v>
      </c>
      <c r="B43" s="128" t="s">
        <v>489</v>
      </c>
      <c r="C43" s="127">
        <v>2</v>
      </c>
      <c r="D43" s="121">
        <v>80990</v>
      </c>
      <c r="E43" s="121">
        <f t="shared" si="0"/>
        <v>161980</v>
      </c>
      <c r="F43" s="27"/>
    </row>
    <row r="44" spans="1:6">
      <c r="A44" s="120">
        <v>9</v>
      </c>
      <c r="B44" s="128" t="s">
        <v>490</v>
      </c>
      <c r="C44" s="127">
        <v>2</v>
      </c>
      <c r="D44" s="121">
        <v>27320</v>
      </c>
      <c r="E44" s="121">
        <f t="shared" si="0"/>
        <v>54640</v>
      </c>
      <c r="F44" s="27"/>
    </row>
    <row r="45" spans="1:6">
      <c r="A45" s="120">
        <v>10</v>
      </c>
      <c r="B45" s="128" t="s">
        <v>491</v>
      </c>
      <c r="C45" s="127">
        <v>1</v>
      </c>
      <c r="D45" s="121">
        <v>41400</v>
      </c>
      <c r="E45" s="121">
        <f t="shared" si="0"/>
        <v>41400</v>
      </c>
      <c r="F45" s="27"/>
    </row>
    <row r="46" spans="1:6" ht="38.25">
      <c r="A46" s="120">
        <v>11</v>
      </c>
      <c r="B46" s="128" t="s">
        <v>492</v>
      </c>
      <c r="C46" s="127">
        <v>2</v>
      </c>
      <c r="D46" s="121">
        <v>836</v>
      </c>
      <c r="E46" s="121">
        <f t="shared" si="0"/>
        <v>1672</v>
      </c>
      <c r="F46" s="27"/>
    </row>
    <row r="47" spans="1:6" ht="25.5">
      <c r="A47" s="120">
        <v>12</v>
      </c>
      <c r="B47" s="128" t="s">
        <v>493</v>
      </c>
      <c r="C47" s="127">
        <v>1</v>
      </c>
      <c r="D47" s="121">
        <v>8930</v>
      </c>
      <c r="E47" s="121">
        <f t="shared" si="0"/>
        <v>8930</v>
      </c>
      <c r="F47" s="27"/>
    </row>
    <row r="48" spans="1:6" ht="51">
      <c r="A48" s="120">
        <v>13</v>
      </c>
      <c r="B48" s="128" t="s">
        <v>494</v>
      </c>
      <c r="C48" s="127">
        <v>1</v>
      </c>
      <c r="D48" s="121">
        <v>2945</v>
      </c>
      <c r="E48" s="121">
        <f t="shared" si="0"/>
        <v>2945</v>
      </c>
      <c r="F48" s="27"/>
    </row>
    <row r="49" spans="1:11">
      <c r="A49" s="120"/>
      <c r="B49" s="129" t="s">
        <v>173</v>
      </c>
      <c r="C49" s="120"/>
      <c r="D49" s="120" t="s">
        <v>186</v>
      </c>
      <c r="E49" s="121">
        <f>SUM(E35:E48)</f>
        <v>296295.88</v>
      </c>
      <c r="F49" s="27"/>
    </row>
    <row r="50" spans="1:11">
      <c r="A50" s="27"/>
      <c r="B50" s="27"/>
      <c r="C50" s="27"/>
      <c r="D50" s="27"/>
      <c r="E50" s="27"/>
      <c r="F50" s="27"/>
    </row>
    <row r="51" spans="1:11" ht="16.899999999999999" customHeight="1">
      <c r="A51" s="340" t="s">
        <v>271</v>
      </c>
      <c r="B51" s="340"/>
      <c r="C51" s="340"/>
      <c r="D51" s="340"/>
      <c r="E51" s="340"/>
      <c r="F51" s="340"/>
      <c r="G51" s="76"/>
      <c r="H51" s="76"/>
      <c r="I51" s="76"/>
      <c r="J51" s="76"/>
    </row>
    <row r="52" spans="1:11" ht="13.9" customHeight="1">
      <c r="A52" s="122"/>
      <c r="B52" s="122"/>
      <c r="C52" s="122"/>
      <c r="D52" s="122"/>
      <c r="E52" s="122"/>
      <c r="F52" s="122"/>
      <c r="G52" s="76"/>
      <c r="H52" s="76"/>
      <c r="I52" s="76"/>
      <c r="J52" s="76"/>
    </row>
    <row r="53" spans="1:11" s="114" customFormat="1" ht="16.899999999999999" customHeight="1">
      <c r="A53" s="316" t="s">
        <v>361</v>
      </c>
      <c r="B53" s="314"/>
      <c r="C53" s="314"/>
      <c r="D53" s="314"/>
      <c r="E53" s="314"/>
      <c r="F53" s="314"/>
      <c r="G53" s="115"/>
      <c r="H53" s="115"/>
      <c r="I53" s="115"/>
      <c r="J53" s="115"/>
      <c r="K53" s="115"/>
    </row>
    <row r="54" spans="1:11">
      <c r="A54" s="27"/>
      <c r="B54" s="27"/>
      <c r="C54" s="27"/>
      <c r="D54" s="27"/>
      <c r="E54" s="27"/>
      <c r="F54" s="27"/>
    </row>
    <row r="55" spans="1:11" ht="63.75">
      <c r="A55" s="120" t="s">
        <v>169</v>
      </c>
      <c r="B55" s="120" t="s">
        <v>182</v>
      </c>
      <c r="C55" s="120" t="s">
        <v>272</v>
      </c>
      <c r="D55" s="120" t="s">
        <v>273</v>
      </c>
      <c r="E55" s="120" t="s">
        <v>496</v>
      </c>
      <c r="F55" s="27"/>
    </row>
    <row r="56" spans="1:11">
      <c r="A56" s="120">
        <v>1</v>
      </c>
      <c r="B56" s="130">
        <v>2</v>
      </c>
      <c r="C56" s="120">
        <v>3</v>
      </c>
      <c r="D56" s="120">
        <v>4</v>
      </c>
      <c r="E56" s="120">
        <v>5</v>
      </c>
      <c r="F56" s="27"/>
    </row>
    <row r="57" spans="1:11" ht="51">
      <c r="A57" s="119">
        <v>1</v>
      </c>
      <c r="B57" s="45" t="s">
        <v>481</v>
      </c>
      <c r="C57" s="127">
        <v>2</v>
      </c>
      <c r="D57" s="121">
        <v>2194.5</v>
      </c>
      <c r="E57" s="121">
        <f>C57*D57</f>
        <v>4389</v>
      </c>
      <c r="F57" s="27"/>
    </row>
    <row r="58" spans="1:11" ht="36.75" customHeight="1">
      <c r="A58" s="119">
        <v>2</v>
      </c>
      <c r="B58" s="131" t="s">
        <v>480</v>
      </c>
      <c r="C58" s="127">
        <v>3</v>
      </c>
      <c r="D58" s="121">
        <v>15390</v>
      </c>
      <c r="E58" s="121">
        <f t="shared" ref="E58:E59" si="1">C58*D58</f>
        <v>46170</v>
      </c>
      <c r="F58" s="27"/>
    </row>
    <row r="59" spans="1:11" ht="63.75">
      <c r="A59" s="119">
        <v>3</v>
      </c>
      <c r="B59" s="45" t="s">
        <v>482</v>
      </c>
      <c r="C59" s="127">
        <v>2</v>
      </c>
      <c r="D59" s="121">
        <v>655.5</v>
      </c>
      <c r="E59" s="121">
        <f t="shared" si="1"/>
        <v>1311</v>
      </c>
      <c r="F59" s="27"/>
    </row>
    <row r="60" spans="1:11" ht="38.25">
      <c r="A60" s="132" t="s">
        <v>274</v>
      </c>
      <c r="B60" s="128" t="s">
        <v>483</v>
      </c>
      <c r="C60" s="127">
        <v>3</v>
      </c>
      <c r="D60" s="121">
        <v>484.67</v>
      </c>
      <c r="E60" s="121">
        <v>1454</v>
      </c>
      <c r="F60" s="27"/>
    </row>
    <row r="61" spans="1:11">
      <c r="A61" s="120"/>
      <c r="B61" s="129" t="s">
        <v>173</v>
      </c>
      <c r="C61" s="120" t="s">
        <v>186</v>
      </c>
      <c r="D61" s="120" t="s">
        <v>186</v>
      </c>
      <c r="E61" s="121">
        <f>E57+E58+E59+E60</f>
        <v>53324</v>
      </c>
      <c r="F61" s="27"/>
    </row>
    <row r="63" spans="1:11">
      <c r="H63" s="82"/>
    </row>
    <row r="64" spans="1:11">
      <c r="H64" s="82"/>
    </row>
    <row r="65" spans="8:8">
      <c r="H65" s="82"/>
    </row>
    <row r="66" spans="8:8">
      <c r="H66" s="82"/>
    </row>
  </sheetData>
  <mergeCells count="16">
    <mergeCell ref="A27:F27"/>
    <mergeCell ref="E40:E41"/>
    <mergeCell ref="A2:F2"/>
    <mergeCell ref="A5:F5"/>
    <mergeCell ref="A7:F7"/>
    <mergeCell ref="A9:F9"/>
    <mergeCell ref="A17:F17"/>
    <mergeCell ref="A19:F19"/>
    <mergeCell ref="A29:F29"/>
    <mergeCell ref="A31:F31"/>
    <mergeCell ref="A51:F51"/>
    <mergeCell ref="A53:F53"/>
    <mergeCell ref="B40:B41"/>
    <mergeCell ref="A40:A41"/>
    <mergeCell ref="C40:C41"/>
    <mergeCell ref="D40:D41"/>
  </mergeCells>
  <pageMargins left="0.7" right="0.7" top="0.75" bottom="0.75" header="0.3" footer="0.3"/>
  <pageSetup paperSize="9" scale="86" orientation="portrait" r:id="rId1"/>
  <rowBreaks count="1" manualBreakCount="1">
    <brk id="4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2:K34"/>
  <sheetViews>
    <sheetView workbookViewId="0">
      <selection sqref="A1:F30"/>
    </sheetView>
  </sheetViews>
  <sheetFormatPr defaultRowHeight="12.75"/>
  <cols>
    <col min="1" max="1" width="5.85546875" customWidth="1"/>
    <col min="2" max="2" width="25.42578125" customWidth="1"/>
    <col min="3" max="3" width="16.28515625" customWidth="1"/>
    <col min="4" max="4" width="13.28515625" customWidth="1"/>
    <col min="5" max="5" width="12.5703125" customWidth="1"/>
    <col min="6" max="6" width="12.7109375" customWidth="1"/>
    <col min="8" max="8" width="12.7109375" customWidth="1"/>
  </cols>
  <sheetData>
    <row r="2" spans="1:11" s="1" customFormat="1" ht="15.6" customHeight="1">
      <c r="A2" s="346" t="s">
        <v>238</v>
      </c>
      <c r="B2" s="346"/>
      <c r="C2" s="346"/>
      <c r="D2" s="346"/>
      <c r="E2" s="346"/>
      <c r="F2" s="346"/>
      <c r="G2" s="74"/>
      <c r="H2" s="75"/>
      <c r="I2" s="75"/>
      <c r="J2" s="75"/>
      <c r="K2" s="75"/>
    </row>
    <row r="3" spans="1:11" ht="13.5">
      <c r="A3" s="68" t="s">
        <v>224</v>
      </c>
    </row>
    <row r="4" spans="1:11" s="123" customFormat="1"/>
    <row r="5" spans="1:11">
      <c r="A5" s="340" t="s">
        <v>259</v>
      </c>
      <c r="B5" s="340"/>
      <c r="C5" s="340"/>
      <c r="D5" s="340"/>
      <c r="E5" s="340"/>
      <c r="F5" s="340"/>
      <c r="G5" s="76"/>
      <c r="H5" s="76"/>
      <c r="I5" s="76"/>
      <c r="J5" s="76"/>
    </row>
    <row r="6" spans="1:11">
      <c r="A6" s="144"/>
      <c r="B6" s="144"/>
      <c r="C6" s="144"/>
      <c r="D6" s="144"/>
      <c r="E6" s="144"/>
      <c r="F6" s="144"/>
      <c r="G6" s="76"/>
      <c r="H6" s="76"/>
      <c r="I6" s="76"/>
      <c r="J6" s="76"/>
    </row>
    <row r="8" spans="1:11" ht="16.899999999999999" customHeight="1">
      <c r="A8" s="340" t="s">
        <v>264</v>
      </c>
      <c r="B8" s="340"/>
      <c r="C8" s="340"/>
      <c r="D8" s="340"/>
      <c r="E8" s="340"/>
      <c r="F8" s="340"/>
      <c r="G8" s="76"/>
      <c r="H8" s="76"/>
      <c r="I8" s="76"/>
      <c r="J8" s="76"/>
    </row>
    <row r="9" spans="1:11" ht="13.9" customHeight="1">
      <c r="A9" s="144"/>
      <c r="B9" s="144"/>
      <c r="C9" s="144"/>
      <c r="D9" s="144"/>
      <c r="E9" s="144"/>
      <c r="F9" s="144"/>
      <c r="G9" s="76"/>
      <c r="H9" s="76"/>
      <c r="I9" s="76"/>
      <c r="J9" s="76"/>
    </row>
    <row r="10" spans="1:11" s="139" customFormat="1" ht="16.899999999999999" customHeight="1">
      <c r="A10" s="316" t="s">
        <v>361</v>
      </c>
      <c r="B10" s="314"/>
      <c r="C10" s="314"/>
      <c r="D10" s="314"/>
      <c r="E10" s="314"/>
      <c r="F10" s="314"/>
      <c r="G10" s="141"/>
      <c r="H10" s="141"/>
      <c r="I10" s="141"/>
      <c r="J10" s="141"/>
      <c r="K10" s="141"/>
    </row>
    <row r="12" spans="1:11" ht="30">
      <c r="A12" s="143" t="s">
        <v>169</v>
      </c>
      <c r="B12" s="143" t="s">
        <v>182</v>
      </c>
      <c r="C12" s="143" t="s">
        <v>265</v>
      </c>
      <c r="D12" s="143" t="s">
        <v>266</v>
      </c>
    </row>
    <row r="13" spans="1:11" ht="15">
      <c r="A13" s="143">
        <v>1</v>
      </c>
      <c r="B13" s="143">
        <v>2</v>
      </c>
      <c r="C13" s="143">
        <v>3</v>
      </c>
      <c r="D13" s="143">
        <v>4</v>
      </c>
    </row>
    <row r="14" spans="1:11" ht="33.75">
      <c r="A14" s="101">
        <v>1</v>
      </c>
      <c r="B14" s="104" t="s">
        <v>512</v>
      </c>
      <c r="C14" s="103">
        <v>1</v>
      </c>
      <c r="D14" s="66">
        <v>32000</v>
      </c>
    </row>
    <row r="15" spans="1:11" ht="15">
      <c r="A15" s="101"/>
      <c r="B15" s="104"/>
      <c r="C15" s="103"/>
      <c r="D15" s="66"/>
    </row>
    <row r="16" spans="1:11" ht="15">
      <c r="A16" s="143"/>
      <c r="B16" s="72" t="s">
        <v>173</v>
      </c>
      <c r="C16" s="143" t="s">
        <v>186</v>
      </c>
      <c r="D16" s="66">
        <f>SUM(D14:D15)</f>
        <v>32000</v>
      </c>
    </row>
    <row r="18" spans="1:11">
      <c r="A18" s="340" t="s">
        <v>267</v>
      </c>
      <c r="B18" s="340"/>
      <c r="C18" s="340"/>
      <c r="D18" s="340"/>
      <c r="E18" s="340"/>
      <c r="F18" s="340"/>
      <c r="G18" s="76"/>
      <c r="H18" s="76"/>
      <c r="I18" s="76"/>
      <c r="J18" s="76"/>
    </row>
    <row r="19" spans="1:11" ht="16.899999999999999" customHeight="1">
      <c r="A19" s="340" t="s">
        <v>271</v>
      </c>
      <c r="B19" s="340"/>
      <c r="C19" s="340"/>
      <c r="D19" s="340"/>
      <c r="E19" s="340"/>
      <c r="F19" s="340"/>
      <c r="G19" s="76"/>
      <c r="H19" s="76"/>
      <c r="I19" s="76"/>
      <c r="J19" s="76"/>
    </row>
    <row r="20" spans="1:11" ht="13.9" customHeight="1">
      <c r="A20" s="144"/>
      <c r="B20" s="144"/>
      <c r="C20" s="144"/>
      <c r="D20" s="144"/>
      <c r="E20" s="144"/>
      <c r="F20" s="144"/>
      <c r="G20" s="76"/>
      <c r="H20" s="76"/>
      <c r="I20" s="76"/>
      <c r="J20" s="76"/>
    </row>
    <row r="21" spans="1:11" s="139" customFormat="1" ht="16.899999999999999" customHeight="1">
      <c r="A21" s="316" t="s">
        <v>361</v>
      </c>
      <c r="B21" s="314"/>
      <c r="C21" s="314"/>
      <c r="D21" s="314"/>
      <c r="E21" s="314"/>
      <c r="F21" s="314"/>
      <c r="G21" s="141"/>
      <c r="H21" s="141"/>
      <c r="I21" s="141"/>
      <c r="J21" s="141"/>
      <c r="K21" s="141"/>
    </row>
    <row r="22" spans="1:11">
      <c r="A22" s="27"/>
      <c r="B22" s="27"/>
      <c r="C22" s="27"/>
      <c r="D22" s="27"/>
      <c r="E22" s="27"/>
      <c r="F22" s="27"/>
    </row>
    <row r="23" spans="1:11" ht="63.75">
      <c r="A23" s="140" t="s">
        <v>169</v>
      </c>
      <c r="B23" s="140" t="s">
        <v>182</v>
      </c>
      <c r="C23" s="140" t="s">
        <v>272</v>
      </c>
      <c r="D23" s="140" t="s">
        <v>273</v>
      </c>
      <c r="E23" s="140" t="s">
        <v>496</v>
      </c>
      <c r="F23" s="27"/>
    </row>
    <row r="24" spans="1:11">
      <c r="A24" s="140">
        <v>1</v>
      </c>
      <c r="B24" s="145">
        <v>2</v>
      </c>
      <c r="C24" s="140">
        <v>3</v>
      </c>
      <c r="D24" s="140">
        <v>4</v>
      </c>
      <c r="E24" s="140">
        <v>5</v>
      </c>
      <c r="F24" s="27"/>
    </row>
    <row r="25" spans="1:11">
      <c r="A25" s="138">
        <v>1</v>
      </c>
      <c r="B25" s="45" t="s">
        <v>336</v>
      </c>
      <c r="C25" s="127">
        <v>140.845</v>
      </c>
      <c r="D25" s="142">
        <v>35.5</v>
      </c>
      <c r="E25" s="142">
        <f>C25*D25</f>
        <v>4999.9975000000004</v>
      </c>
      <c r="F25" s="27"/>
    </row>
    <row r="26" spans="1:11" ht="36.75" customHeight="1">
      <c r="A26" s="138">
        <v>2</v>
      </c>
      <c r="B26" s="131"/>
      <c r="C26" s="127"/>
      <c r="D26" s="142"/>
      <c r="E26" s="142">
        <f t="shared" ref="E26:E27" si="0">C26*D26</f>
        <v>0</v>
      </c>
      <c r="F26" s="27"/>
    </row>
    <row r="27" spans="1:11">
      <c r="A27" s="138">
        <v>3</v>
      </c>
      <c r="B27" s="45"/>
      <c r="C27" s="127"/>
      <c r="D27" s="142"/>
      <c r="E27" s="142">
        <f t="shared" si="0"/>
        <v>0</v>
      </c>
      <c r="F27" s="27"/>
    </row>
    <row r="28" spans="1:11">
      <c r="A28" s="132" t="s">
        <v>274</v>
      </c>
      <c r="B28" s="128"/>
      <c r="C28" s="127"/>
      <c r="D28" s="142"/>
      <c r="E28" s="142"/>
      <c r="F28" s="27"/>
    </row>
    <row r="29" spans="1:11">
      <c r="A29" s="140"/>
      <c r="B29" s="129" t="s">
        <v>173</v>
      </c>
      <c r="C29" s="140" t="s">
        <v>186</v>
      </c>
      <c r="D29" s="140" t="s">
        <v>186</v>
      </c>
      <c r="E29" s="142">
        <f>E25+E26+E27+E28</f>
        <v>4999.9975000000004</v>
      </c>
      <c r="F29" s="27"/>
    </row>
    <row r="31" spans="1:11">
      <c r="H31" s="82"/>
    </row>
    <row r="32" spans="1:11">
      <c r="H32" s="82"/>
    </row>
    <row r="33" spans="8:8">
      <c r="H33" s="82"/>
    </row>
    <row r="34" spans="8:8">
      <c r="H34" s="82"/>
    </row>
  </sheetData>
  <mergeCells count="7">
    <mergeCell ref="A19:F19"/>
    <mergeCell ref="A21:F21"/>
    <mergeCell ref="A18:F18"/>
    <mergeCell ref="A2:F2"/>
    <mergeCell ref="A5:F5"/>
    <mergeCell ref="A8:F8"/>
    <mergeCell ref="A10:F10"/>
  </mergeCells>
  <pageMargins left="0.7" right="0.7" top="0.75" bottom="0.75" header="0.3" footer="0.3"/>
  <pageSetup paperSize="9" orientation="portrait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rgb="FFFF0000"/>
  </sheetPr>
  <dimension ref="A2:K11"/>
  <sheetViews>
    <sheetView workbookViewId="0">
      <selection activeCell="F10" sqref="F10"/>
    </sheetView>
  </sheetViews>
  <sheetFormatPr defaultRowHeight="12.75"/>
  <cols>
    <col min="1" max="1" width="5.140625" customWidth="1"/>
    <col min="2" max="2" width="20.85546875" customWidth="1"/>
    <col min="3" max="3" width="14" customWidth="1"/>
    <col min="4" max="4" width="14.7109375" customWidth="1"/>
    <col min="5" max="5" width="14.42578125" customWidth="1"/>
  </cols>
  <sheetData>
    <row r="2" spans="1:11" s="1" customFormat="1" ht="30.75" customHeight="1">
      <c r="A2" s="346" t="s">
        <v>236</v>
      </c>
      <c r="B2" s="346"/>
      <c r="C2" s="346"/>
      <c r="D2" s="346"/>
      <c r="E2" s="346"/>
      <c r="F2" s="346"/>
      <c r="G2" s="74"/>
      <c r="H2" s="75"/>
      <c r="I2" s="75"/>
      <c r="J2" s="75"/>
      <c r="K2" s="75"/>
    </row>
    <row r="3" spans="1:11" ht="15">
      <c r="A3" s="69" t="s">
        <v>180</v>
      </c>
    </row>
    <row r="4" spans="1:11" s="18" customFormat="1">
      <c r="A4" s="316" t="s">
        <v>467</v>
      </c>
      <c r="B4" s="314"/>
      <c r="C4" s="314"/>
      <c r="D4" s="314"/>
      <c r="E4" s="314"/>
      <c r="F4" s="314"/>
      <c r="G4" s="22"/>
      <c r="H4" s="22"/>
      <c r="I4" s="22"/>
      <c r="J4" s="22"/>
      <c r="K4" s="22"/>
    </row>
    <row r="6" spans="1:11" ht="45">
      <c r="A6" s="63" t="s">
        <v>169</v>
      </c>
      <c r="B6" s="63" t="s">
        <v>0</v>
      </c>
      <c r="C6" s="63" t="s">
        <v>217</v>
      </c>
      <c r="D6" s="63" t="s">
        <v>218</v>
      </c>
      <c r="E6" s="63" t="s">
        <v>220</v>
      </c>
    </row>
    <row r="7" spans="1:11" ht="15">
      <c r="A7" s="63">
        <v>1</v>
      </c>
      <c r="B7" s="63">
        <v>2</v>
      </c>
      <c r="C7" s="63">
        <v>3</v>
      </c>
      <c r="D7" s="63">
        <v>4</v>
      </c>
      <c r="E7" s="63">
        <v>5</v>
      </c>
    </row>
    <row r="8" spans="1:11" ht="81" customHeight="1">
      <c r="A8" s="63">
        <v>1</v>
      </c>
      <c r="B8" s="63" t="s">
        <v>468</v>
      </c>
      <c r="C8" s="66">
        <v>665</v>
      </c>
      <c r="D8" s="66">
        <v>15084</v>
      </c>
      <c r="E8" s="66">
        <v>10030900</v>
      </c>
    </row>
    <row r="9" spans="1:11" ht="31.15" customHeight="1">
      <c r="A9" s="63">
        <v>2</v>
      </c>
      <c r="B9" s="63" t="s">
        <v>469</v>
      </c>
      <c r="C9" s="66">
        <v>997.5</v>
      </c>
      <c r="D9" s="66">
        <v>492</v>
      </c>
      <c r="E9" s="66">
        <v>490700</v>
      </c>
    </row>
    <row r="10" spans="1:11" ht="30">
      <c r="A10" s="63">
        <v>3</v>
      </c>
      <c r="B10" s="63" t="s">
        <v>470</v>
      </c>
      <c r="C10" s="66">
        <v>3000</v>
      </c>
      <c r="D10" s="66">
        <v>376</v>
      </c>
      <c r="E10" s="66">
        <v>1304400</v>
      </c>
    </row>
    <row r="11" spans="1:11" ht="15">
      <c r="A11" s="63"/>
      <c r="B11" s="64" t="s">
        <v>173</v>
      </c>
      <c r="C11" s="63" t="s">
        <v>186</v>
      </c>
      <c r="D11" s="63" t="s">
        <v>186</v>
      </c>
      <c r="E11" s="110">
        <f>E8+E9+E10</f>
        <v>11826000</v>
      </c>
    </row>
  </sheetData>
  <mergeCells count="2">
    <mergeCell ref="A2:F2"/>
    <mergeCell ref="A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10</vt:i4>
      </vt:variant>
    </vt:vector>
  </HeadingPairs>
  <TitlesOfParts>
    <vt:vector size="30" baseType="lpstr">
      <vt:lpstr>1</vt:lpstr>
      <vt:lpstr>2</vt:lpstr>
      <vt:lpstr>3</vt:lpstr>
      <vt:lpstr>доход часть17</vt:lpstr>
      <vt:lpstr>доход часть 18</vt:lpstr>
      <vt:lpstr>доход часть 19</vt:lpstr>
      <vt:lpstr>210.в</vt:lpstr>
      <vt:lpstr>210.4</vt:lpstr>
      <vt:lpstr>262</vt:lpstr>
      <vt:lpstr>290.ар</vt:lpstr>
      <vt:lpstr>290.2внеб</vt:lpstr>
      <vt:lpstr>290.4</vt:lpstr>
      <vt:lpstr>290.4практика</vt:lpstr>
      <vt:lpstr>290.2внеб.студенты</vt:lpstr>
      <vt:lpstr>244.б</vt:lpstr>
      <vt:lpstr>244.2.внеб</vt:lpstr>
      <vt:lpstr>244.2.ар</vt:lpstr>
      <vt:lpstr>244 иные цели</vt:lpstr>
      <vt:lpstr>244 ворлд скилс ульяновск</vt:lpstr>
      <vt:lpstr>340 стипендия</vt:lpstr>
      <vt:lpstr>'1'!Область_печати</vt:lpstr>
      <vt:lpstr>'210.4'!Область_печати</vt:lpstr>
      <vt:lpstr>'210.в'!Область_печати</vt:lpstr>
      <vt:lpstr>'244.2.ар'!Область_печати</vt:lpstr>
      <vt:lpstr>'244.2.внеб'!Область_печати</vt:lpstr>
      <vt:lpstr>'244.б'!Область_печати</vt:lpstr>
      <vt:lpstr>'290.4'!Область_печати</vt:lpstr>
      <vt:lpstr>'290.4практика'!Область_печати</vt:lpstr>
      <vt:lpstr>'290.ар'!Область_печати</vt:lpstr>
      <vt:lpstr>'3'!Область_печати</vt:lpstr>
    </vt:vector>
  </TitlesOfParts>
  <Company>Minobr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Рузайкина Е.В.</dc:creator>
  <cp:lastModifiedBy>buhg05</cp:lastModifiedBy>
  <cp:lastPrinted>2017-03-03T06:45:32Z</cp:lastPrinted>
  <dcterms:created xsi:type="dcterms:W3CDTF">2010-10-05T08:28:06Z</dcterms:created>
  <dcterms:modified xsi:type="dcterms:W3CDTF">2017-03-10T13:11:38Z</dcterms:modified>
</cp:coreProperties>
</file>