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225" windowWidth="15195" windowHeight="8265" tabRatio="847"/>
  </bookViews>
  <sheets>
    <sheet name="1" sheetId="2" r:id="rId1"/>
    <sheet name="2 (19)" sheetId="3" r:id="rId2"/>
    <sheet name="2 (20)" sheetId="20" r:id="rId3"/>
    <sheet name="2 (21)" sheetId="21" r:id="rId4"/>
    <sheet name="3" sheetId="5" r:id="rId5"/>
    <sheet name="доходная часть 2019" sheetId="17" r:id="rId6"/>
    <sheet name="доходная часть 2020" sheetId="22" r:id="rId7"/>
    <sheet name="доходная часть 2021" sheetId="23" r:id="rId8"/>
    <sheet name="расходная часть 2019-2021" sheetId="16" r:id="rId9"/>
    <sheet name="210" sheetId="8" r:id="rId10"/>
    <sheet name="220" sheetId="9" r:id="rId11"/>
    <sheet name="230" sheetId="10" r:id="rId12"/>
    <sheet name="260" sheetId="13" r:id="rId13"/>
    <sheet name="260ар" sheetId="24" r:id="rId14"/>
    <sheet name="260 внеб" sheetId="25" r:id="rId15"/>
    <sheet name="210внеб" sheetId="26" r:id="rId16"/>
    <sheet name="220внеб" sheetId="27" r:id="rId17"/>
    <sheet name="230внеб" sheetId="28" r:id="rId18"/>
    <sheet name="стипендия" sheetId="33" r:id="rId19"/>
  </sheets>
  <definedNames>
    <definedName name="_xlnm.Print_Area" localSheetId="0">'1'!$A$1:$R$96</definedName>
    <definedName name="_xlnm.Print_Area" localSheetId="9">'210'!$A$1:$I$82</definedName>
    <definedName name="_xlnm.Print_Area" localSheetId="10">'220'!$A$1:$F$28</definedName>
    <definedName name="_xlnm.Print_Area" localSheetId="11">'230'!$A$1:$F$53</definedName>
    <definedName name="_xlnm.Print_Area" localSheetId="12">'260'!$A$1:$F$212</definedName>
    <definedName name="_xlnm.Print_Area" localSheetId="4">'3'!$A$1:$L$40</definedName>
    <definedName name="_xlnm.Print_Area" localSheetId="18">стипендия!$A$1:$H$64</definedName>
  </definedNames>
  <calcPr calcId="145621" fullPrecision="0"/>
</workbook>
</file>

<file path=xl/calcChain.xml><?xml version="1.0" encoding="utf-8"?>
<calcChain xmlns="http://schemas.openxmlformats.org/spreadsheetml/2006/main">
  <c r="F44" i="33" l="1"/>
  <c r="F43" i="33"/>
  <c r="F42" i="33"/>
  <c r="F28" i="33"/>
  <c r="F27" i="33"/>
  <c r="F26" i="33"/>
  <c r="F11" i="33"/>
  <c r="F10" i="33"/>
  <c r="F9" i="33"/>
  <c r="F12" i="33" l="1"/>
  <c r="F45" i="33"/>
  <c r="F29" i="33"/>
  <c r="M82" i="2"/>
  <c r="F69" i="16" l="1"/>
  <c r="E69" i="16"/>
  <c r="D69" i="16"/>
  <c r="C69" i="16"/>
  <c r="B69" i="16"/>
  <c r="F46" i="16"/>
  <c r="E46" i="16"/>
  <c r="D46" i="16"/>
  <c r="C46" i="16"/>
  <c r="B46" i="16"/>
  <c r="F23" i="16"/>
  <c r="E23" i="16"/>
  <c r="D23" i="16"/>
  <c r="C23" i="16"/>
  <c r="B23" i="16"/>
  <c r="G28" i="23"/>
  <c r="F28" i="23"/>
  <c r="E28" i="23"/>
  <c r="D28" i="23"/>
  <c r="C28" i="23"/>
  <c r="B28" i="23"/>
  <c r="G21" i="23"/>
  <c r="F21" i="23"/>
  <c r="E21" i="23"/>
  <c r="D21" i="23"/>
  <c r="C21" i="23"/>
  <c r="B21" i="23"/>
  <c r="G11" i="23"/>
  <c r="F11" i="23"/>
  <c r="E11" i="23"/>
  <c r="D11" i="23"/>
  <c r="C11" i="23"/>
  <c r="B11" i="23"/>
  <c r="G7" i="23"/>
  <c r="F7" i="23"/>
  <c r="F35" i="23" s="1"/>
  <c r="E7" i="23"/>
  <c r="E35" i="23" s="1"/>
  <c r="D7" i="23"/>
  <c r="C7" i="23"/>
  <c r="B7" i="23"/>
  <c r="B35" i="23" s="1"/>
  <c r="G28" i="22"/>
  <c r="F28" i="22"/>
  <c r="E28" i="22"/>
  <c r="D28" i="22"/>
  <c r="C28" i="22"/>
  <c r="B28" i="22"/>
  <c r="G21" i="22"/>
  <c r="F21" i="22"/>
  <c r="E21" i="22"/>
  <c r="D21" i="22"/>
  <c r="C21" i="22"/>
  <c r="B21" i="22"/>
  <c r="G11" i="22"/>
  <c r="F11" i="22"/>
  <c r="E11" i="22"/>
  <c r="D11" i="22"/>
  <c r="C11" i="22"/>
  <c r="B11" i="22"/>
  <c r="G7" i="22"/>
  <c r="F7" i="22"/>
  <c r="F35" i="22" s="1"/>
  <c r="E7" i="22"/>
  <c r="E35" i="22" s="1"/>
  <c r="D7" i="22"/>
  <c r="C7" i="22"/>
  <c r="B7" i="22"/>
  <c r="B35" i="22" s="1"/>
  <c r="G28" i="17"/>
  <c r="F28" i="17"/>
  <c r="E28" i="17"/>
  <c r="D28" i="17"/>
  <c r="C28" i="17"/>
  <c r="B28" i="17"/>
  <c r="G21" i="17"/>
  <c r="F21" i="17"/>
  <c r="E21" i="17"/>
  <c r="D21" i="17"/>
  <c r="C21" i="17"/>
  <c r="B21" i="17"/>
  <c r="G11" i="17"/>
  <c r="F11" i="17"/>
  <c r="E11" i="17"/>
  <c r="D11" i="17"/>
  <c r="C11" i="17"/>
  <c r="B11" i="17"/>
  <c r="G7" i="17"/>
  <c r="F7" i="17"/>
  <c r="F35" i="17" s="1"/>
  <c r="E7" i="17"/>
  <c r="E35" i="17" s="1"/>
  <c r="D7" i="17"/>
  <c r="C7" i="17"/>
  <c r="B7" i="17"/>
  <c r="B35" i="17" s="1"/>
  <c r="H30" i="5"/>
  <c r="F11" i="5"/>
  <c r="E11" i="5"/>
  <c r="D11" i="5"/>
  <c r="D8" i="5" s="1"/>
  <c r="F9" i="5"/>
  <c r="F8" i="5" s="1"/>
  <c r="E9" i="5"/>
  <c r="D9" i="5"/>
  <c r="L8" i="5"/>
  <c r="K8" i="5"/>
  <c r="J8" i="5"/>
  <c r="I8" i="5"/>
  <c r="H8" i="5"/>
  <c r="G8" i="5"/>
  <c r="E8" i="5"/>
  <c r="K54" i="21"/>
  <c r="U53" i="21"/>
  <c r="K53" i="21" s="1"/>
  <c r="T52" i="21"/>
  <c r="S52" i="21"/>
  <c r="M52" i="21"/>
  <c r="U46" i="21"/>
  <c r="K46" i="21" s="1"/>
  <c r="U45" i="21"/>
  <c r="K45" i="21" s="1"/>
  <c r="X43" i="21"/>
  <c r="W43" i="21"/>
  <c r="V43" i="21"/>
  <c r="U43" i="21"/>
  <c r="R43" i="21"/>
  <c r="Q43" i="21"/>
  <c r="P43" i="21"/>
  <c r="O43" i="21"/>
  <c r="N43" i="21"/>
  <c r="L43" i="21"/>
  <c r="U42" i="21"/>
  <c r="K42" i="21" s="1"/>
  <c r="K40" i="21" s="1"/>
  <c r="W40" i="21"/>
  <c r="V40" i="21"/>
  <c r="R40" i="21"/>
  <c r="Q40" i="21"/>
  <c r="P40" i="21"/>
  <c r="O40" i="21"/>
  <c r="N40" i="21"/>
  <c r="L40" i="21"/>
  <c r="K37" i="21"/>
  <c r="U36" i="21"/>
  <c r="K36" i="21"/>
  <c r="U35" i="21"/>
  <c r="K35" i="21"/>
  <c r="U34" i="21"/>
  <c r="K34" i="21"/>
  <c r="K32" i="21" s="1"/>
  <c r="W32" i="21"/>
  <c r="V32" i="21"/>
  <c r="R32" i="21"/>
  <c r="Q32" i="21"/>
  <c r="P32" i="21"/>
  <c r="O32" i="21"/>
  <c r="N32" i="21"/>
  <c r="L32" i="21"/>
  <c r="U31" i="21"/>
  <c r="K31" i="21"/>
  <c r="U30" i="21"/>
  <c r="U27" i="21" s="1"/>
  <c r="U29" i="21"/>
  <c r="K29" i="21"/>
  <c r="X27" i="21"/>
  <c r="X19" i="21" s="1"/>
  <c r="X52" i="21" s="1"/>
  <c r="W27" i="21"/>
  <c r="V27" i="21"/>
  <c r="R27" i="21"/>
  <c r="Q27" i="21"/>
  <c r="P27" i="21"/>
  <c r="O27" i="21"/>
  <c r="N27" i="21"/>
  <c r="L27" i="21"/>
  <c r="U26" i="21"/>
  <c r="K26" i="21" s="1"/>
  <c r="U25" i="21"/>
  <c r="K25" i="21" s="1"/>
  <c r="U24" i="21"/>
  <c r="K24" i="21" s="1"/>
  <c r="U23" i="21"/>
  <c r="K23" i="21" s="1"/>
  <c r="L23" i="21"/>
  <c r="W22" i="21"/>
  <c r="V22" i="21"/>
  <c r="R22" i="21"/>
  <c r="Q22" i="21"/>
  <c r="P22" i="21"/>
  <c r="O22" i="21"/>
  <c r="N22" i="21"/>
  <c r="L22" i="21"/>
  <c r="W21" i="21"/>
  <c r="V21" i="21"/>
  <c r="R21" i="21"/>
  <c r="Q21" i="21"/>
  <c r="P21" i="21"/>
  <c r="P19" i="21" s="1"/>
  <c r="P52" i="21" s="1"/>
  <c r="P50" i="21" s="1"/>
  <c r="O21" i="21"/>
  <c r="N21" i="21"/>
  <c r="L21" i="21"/>
  <c r="L19" i="21" s="1"/>
  <c r="L52" i="21" s="1"/>
  <c r="L50" i="21" s="1"/>
  <c r="Q19" i="21"/>
  <c r="Q52" i="21" s="1"/>
  <c r="Q50" i="21" s="1"/>
  <c r="U18" i="21"/>
  <c r="K18" i="21" s="1"/>
  <c r="U17" i="21"/>
  <c r="K17" i="21" s="1"/>
  <c r="K16" i="21"/>
  <c r="U14" i="21"/>
  <c r="K14" i="21" s="1"/>
  <c r="U13" i="21"/>
  <c r="K13" i="21"/>
  <c r="U12" i="21"/>
  <c r="K12" i="21" s="1"/>
  <c r="X10" i="21"/>
  <c r="W10" i="21"/>
  <c r="W49" i="21" s="1"/>
  <c r="W47" i="21" s="1"/>
  <c r="V10" i="21"/>
  <c r="V49" i="21" s="1"/>
  <c r="V47" i="21" s="1"/>
  <c r="S10" i="21"/>
  <c r="R10" i="21"/>
  <c r="R49" i="21" s="1"/>
  <c r="R47" i="21" s="1"/>
  <c r="Q10" i="21"/>
  <c r="Q49" i="21" s="1"/>
  <c r="Q47" i="21" s="1"/>
  <c r="P10" i="21"/>
  <c r="P49" i="21" s="1"/>
  <c r="P47" i="21" s="1"/>
  <c r="O10" i="21"/>
  <c r="O49" i="21" s="1"/>
  <c r="O47" i="21" s="1"/>
  <c r="N10" i="21"/>
  <c r="N49" i="21" s="1"/>
  <c r="N47" i="21" s="1"/>
  <c r="L10" i="21"/>
  <c r="L49" i="21" s="1"/>
  <c r="L47" i="21" s="1"/>
  <c r="K54" i="20"/>
  <c r="U53" i="20"/>
  <c r="K53" i="20" s="1"/>
  <c r="T52" i="20"/>
  <c r="S52" i="20"/>
  <c r="M52" i="20"/>
  <c r="U46" i="20"/>
  <c r="K46" i="20" s="1"/>
  <c r="U45" i="20"/>
  <c r="K45" i="20" s="1"/>
  <c r="X43" i="20"/>
  <c r="X19" i="20" s="1"/>
  <c r="X52" i="20" s="1"/>
  <c r="W43" i="20"/>
  <c r="V43" i="20"/>
  <c r="U43" i="20"/>
  <c r="R43" i="20"/>
  <c r="Q43" i="20"/>
  <c r="P43" i="20"/>
  <c r="O43" i="20"/>
  <c r="N43" i="20"/>
  <c r="L43" i="20"/>
  <c r="U42" i="20"/>
  <c r="K42" i="20"/>
  <c r="K40" i="20" s="1"/>
  <c r="W40" i="20"/>
  <c r="V40" i="20"/>
  <c r="U40" i="20"/>
  <c r="R40" i="20"/>
  <c r="Q40" i="20"/>
  <c r="P40" i="20"/>
  <c r="O40" i="20"/>
  <c r="N40" i="20"/>
  <c r="L40" i="20"/>
  <c r="K37" i="20"/>
  <c r="U36" i="20"/>
  <c r="K36" i="20" s="1"/>
  <c r="W35" i="20"/>
  <c r="U35" i="20" s="1"/>
  <c r="U34" i="20"/>
  <c r="K34" i="20"/>
  <c r="W32" i="20"/>
  <c r="V32" i="20"/>
  <c r="R32" i="20"/>
  <c r="Q32" i="20"/>
  <c r="P32" i="20"/>
  <c r="O32" i="20"/>
  <c r="N32" i="20"/>
  <c r="L32" i="20"/>
  <c r="U31" i="20"/>
  <c r="K31" i="20" s="1"/>
  <c r="U30" i="20"/>
  <c r="K30" i="20"/>
  <c r="U29" i="20"/>
  <c r="K29" i="20" s="1"/>
  <c r="K27" i="20" s="1"/>
  <c r="X27" i="20"/>
  <c r="W27" i="20"/>
  <c r="V27" i="20"/>
  <c r="R27" i="20"/>
  <c r="Q27" i="20"/>
  <c r="P27" i="20"/>
  <c r="O27" i="20"/>
  <c r="N27" i="20"/>
  <c r="L27" i="20"/>
  <c r="U26" i="20"/>
  <c r="K26" i="20" s="1"/>
  <c r="U25" i="20"/>
  <c r="K25" i="20" s="1"/>
  <c r="U24" i="20"/>
  <c r="K24" i="20" s="1"/>
  <c r="U23" i="20"/>
  <c r="K23" i="20" s="1"/>
  <c r="W22" i="20"/>
  <c r="V22" i="20"/>
  <c r="U22" i="20"/>
  <c r="U21" i="20" s="1"/>
  <c r="R22" i="20"/>
  <c r="R21" i="20" s="1"/>
  <c r="Q22" i="20"/>
  <c r="P22" i="20"/>
  <c r="O22" i="20"/>
  <c r="N22" i="20"/>
  <c r="N21" i="20" s="1"/>
  <c r="L22" i="20"/>
  <c r="W21" i="20"/>
  <c r="V21" i="20"/>
  <c r="V19" i="20" s="1"/>
  <c r="V52" i="20" s="1"/>
  <c r="V50" i="20" s="1"/>
  <c r="Q21" i="20"/>
  <c r="P21" i="20"/>
  <c r="O21" i="20"/>
  <c r="O19" i="20" s="1"/>
  <c r="O52" i="20" s="1"/>
  <c r="O50" i="20" s="1"/>
  <c r="L21" i="20"/>
  <c r="U18" i="20"/>
  <c r="K18" i="20" s="1"/>
  <c r="U17" i="20"/>
  <c r="K17" i="20" s="1"/>
  <c r="K16" i="20"/>
  <c r="U14" i="20"/>
  <c r="K14" i="20" s="1"/>
  <c r="U13" i="20"/>
  <c r="K13" i="20" s="1"/>
  <c r="U12" i="20"/>
  <c r="K12" i="20" s="1"/>
  <c r="X10" i="20"/>
  <c r="W10" i="20"/>
  <c r="W49" i="20" s="1"/>
  <c r="W47" i="20" s="1"/>
  <c r="V10" i="20"/>
  <c r="V49" i="20" s="1"/>
  <c r="V47" i="20" s="1"/>
  <c r="S10" i="20"/>
  <c r="R10" i="20"/>
  <c r="R49" i="20" s="1"/>
  <c r="R47" i="20" s="1"/>
  <c r="Q10" i="20"/>
  <c r="Q49" i="20" s="1"/>
  <c r="Q47" i="20" s="1"/>
  <c r="P10" i="20"/>
  <c r="P49" i="20" s="1"/>
  <c r="P47" i="20" s="1"/>
  <c r="O10" i="20"/>
  <c r="O49" i="20" s="1"/>
  <c r="O47" i="20" s="1"/>
  <c r="N10" i="20"/>
  <c r="N49" i="20" s="1"/>
  <c r="N47" i="20" s="1"/>
  <c r="L10" i="20"/>
  <c r="L49" i="20" s="1"/>
  <c r="L47" i="20" s="1"/>
  <c r="W19" i="21" l="1"/>
  <c r="W52" i="21" s="1"/>
  <c r="W50" i="21" s="1"/>
  <c r="N19" i="21"/>
  <c r="N52" i="21" s="1"/>
  <c r="N50" i="21" s="1"/>
  <c r="V19" i="21"/>
  <c r="V52" i="21" s="1"/>
  <c r="V50" i="21" s="1"/>
  <c r="O19" i="21"/>
  <c r="O52" i="21" s="1"/>
  <c r="O50" i="21" s="1"/>
  <c r="P19" i="20"/>
  <c r="P52" i="20" s="1"/>
  <c r="P50" i="20" s="1"/>
  <c r="K22" i="21"/>
  <c r="K21" i="21" s="1"/>
  <c r="R19" i="21"/>
  <c r="R52" i="21" s="1"/>
  <c r="R50" i="21" s="1"/>
  <c r="N19" i="20"/>
  <c r="N52" i="20" s="1"/>
  <c r="N50" i="20" s="1"/>
  <c r="R19" i="20"/>
  <c r="R52" i="20" s="1"/>
  <c r="R50" i="20" s="1"/>
  <c r="K30" i="21"/>
  <c r="K27" i="21" s="1"/>
  <c r="K19" i="21" s="1"/>
  <c r="K52" i="21" s="1"/>
  <c r="K50" i="21" s="1"/>
  <c r="U32" i="21"/>
  <c r="K43" i="20"/>
  <c r="L19" i="20"/>
  <c r="L52" i="20" s="1"/>
  <c r="L50" i="20" s="1"/>
  <c r="W19" i="20"/>
  <c r="W52" i="20" s="1"/>
  <c r="W50" i="20" s="1"/>
  <c r="K43" i="21"/>
  <c r="C35" i="17"/>
  <c r="G35" i="17"/>
  <c r="C35" i="22"/>
  <c r="G35" i="22"/>
  <c r="C35" i="23"/>
  <c r="G35" i="23"/>
  <c r="Q19" i="20"/>
  <c r="Q52" i="20" s="1"/>
  <c r="Q50" i="20" s="1"/>
  <c r="U27" i="20"/>
  <c r="U10" i="21"/>
  <c r="U49" i="21" s="1"/>
  <c r="U47" i="21" s="1"/>
  <c r="U22" i="21"/>
  <c r="U21" i="21" s="1"/>
  <c r="U40" i="21"/>
  <c r="D35" i="17"/>
  <c r="D35" i="22"/>
  <c r="D35" i="23"/>
  <c r="K10" i="21"/>
  <c r="K49" i="21" s="1"/>
  <c r="K47" i="21" s="1"/>
  <c r="K35" i="20"/>
  <c r="K32" i="20" s="1"/>
  <c r="U32" i="20"/>
  <c r="K10" i="20"/>
  <c r="K49" i="20" s="1"/>
  <c r="K47" i="20" s="1"/>
  <c r="U19" i="20"/>
  <c r="U52" i="20" s="1"/>
  <c r="U50" i="20" s="1"/>
  <c r="K22" i="20"/>
  <c r="K21" i="20" s="1"/>
  <c r="K19" i="20" s="1"/>
  <c r="K52" i="20" s="1"/>
  <c r="K50" i="20" s="1"/>
  <c r="U10" i="20"/>
  <c r="U49" i="20" s="1"/>
  <c r="U47" i="20" s="1"/>
  <c r="U19" i="21" l="1"/>
  <c r="U52" i="21" s="1"/>
  <c r="U50" i="21" s="1"/>
  <c r="F11" i="25"/>
  <c r="K25" i="8"/>
  <c r="E166" i="25"/>
  <c r="E164" i="25" s="1"/>
  <c r="W46" i="3"/>
  <c r="U46" i="3" s="1"/>
  <c r="K54" i="3"/>
  <c r="E170" i="24"/>
  <c r="D89" i="25"/>
  <c r="E130" i="25"/>
  <c r="E135" i="25"/>
  <c r="E134" i="25"/>
  <c r="E133" i="25"/>
  <c r="E132" i="25"/>
  <c r="E131" i="25"/>
  <c r="E80" i="25"/>
  <c r="E81" i="25" s="1"/>
  <c r="E144" i="25"/>
  <c r="E175" i="25"/>
  <c r="E174" i="25"/>
  <c r="E173" i="25"/>
  <c r="E172" i="25"/>
  <c r="E187" i="25"/>
  <c r="E185" i="25" s="1"/>
  <c r="E188" i="25"/>
  <c r="E52" i="28"/>
  <c r="E51" i="28"/>
  <c r="E50" i="28"/>
  <c r="E53" i="28" s="1"/>
  <c r="E43" i="28"/>
  <c r="E42" i="28"/>
  <c r="E41" i="28"/>
  <c r="E44" i="28" s="1"/>
  <c r="E32" i="28"/>
  <c r="E31" i="28"/>
  <c r="E30" i="28"/>
  <c r="E20" i="28"/>
  <c r="E22" i="28" s="1"/>
  <c r="E11" i="28"/>
  <c r="E12" i="28" s="1"/>
  <c r="E10" i="28"/>
  <c r="F26" i="27"/>
  <c r="F25" i="27"/>
  <c r="F28" i="27" s="1"/>
  <c r="H29" i="27" s="1"/>
  <c r="F18" i="27"/>
  <c r="F17" i="27"/>
  <c r="F16" i="27"/>
  <c r="F19" i="27" s="1"/>
  <c r="F9" i="27"/>
  <c r="F8" i="27"/>
  <c r="G35" i="26"/>
  <c r="G72" i="26"/>
  <c r="G80" i="26"/>
  <c r="G77" i="26"/>
  <c r="D20" i="26"/>
  <c r="I20" i="26" s="1"/>
  <c r="G79" i="26"/>
  <c r="G78" i="26"/>
  <c r="F62" i="26"/>
  <c r="F61" i="26"/>
  <c r="F63" i="26" s="1"/>
  <c r="F53" i="26"/>
  <c r="F52" i="26"/>
  <c r="F54" i="26" s="1"/>
  <c r="G45" i="26"/>
  <c r="G44" i="26"/>
  <c r="G46" i="26" s="1"/>
  <c r="G34" i="26"/>
  <c r="G33" i="26"/>
  <c r="G36" i="26" s="1"/>
  <c r="H25" i="26"/>
  <c r="G25" i="26"/>
  <c r="F25" i="26"/>
  <c r="E25" i="26"/>
  <c r="C25" i="26"/>
  <c r="D24" i="26"/>
  <c r="I24" i="26"/>
  <c r="D23" i="26"/>
  <c r="I23" i="26" s="1"/>
  <c r="D22" i="26"/>
  <c r="I22" i="26" s="1"/>
  <c r="D21" i="26"/>
  <c r="I21" i="26" s="1"/>
  <c r="D19" i="26"/>
  <c r="I19" i="26" s="1"/>
  <c r="D18" i="26"/>
  <c r="D17" i="26"/>
  <c r="F44" i="25"/>
  <c r="F40" i="25"/>
  <c r="E180" i="25"/>
  <c r="E179" i="25"/>
  <c r="E178" i="25"/>
  <c r="E177" i="25"/>
  <c r="E176" i="25"/>
  <c r="E171" i="25"/>
  <c r="E169" i="25" s="1"/>
  <c r="E159" i="25"/>
  <c r="E158" i="25"/>
  <c r="E157" i="25"/>
  <c r="E156" i="25"/>
  <c r="E154" i="25" s="1"/>
  <c r="D114" i="25"/>
  <c r="D110" i="25"/>
  <c r="D99" i="25"/>
  <c r="E70" i="25"/>
  <c r="E57" i="25"/>
  <c r="F46" i="25"/>
  <c r="F45" i="25"/>
  <c r="F43" i="25"/>
  <c r="F42" i="25"/>
  <c r="F41" i="25"/>
  <c r="F38" i="25"/>
  <c r="F37" i="25"/>
  <c r="F36" i="25"/>
  <c r="E28" i="25"/>
  <c r="E27" i="25"/>
  <c r="E26" i="25"/>
  <c r="F16" i="25"/>
  <c r="F15" i="25"/>
  <c r="F14" i="25"/>
  <c r="F13" i="25"/>
  <c r="F12" i="25"/>
  <c r="F17" i="25"/>
  <c r="F10" i="25"/>
  <c r="D110" i="24"/>
  <c r="E180" i="24"/>
  <c r="E178" i="24" s="1"/>
  <c r="F11" i="24"/>
  <c r="E185" i="24"/>
  <c r="E183" i="24"/>
  <c r="E177" i="24"/>
  <c r="E176" i="24"/>
  <c r="E175" i="24"/>
  <c r="E174" i="24"/>
  <c r="E173" i="24"/>
  <c r="E172" i="24"/>
  <c r="E171" i="24"/>
  <c r="E169" i="24"/>
  <c r="E167" i="24" s="1"/>
  <c r="E162" i="24"/>
  <c r="E157" i="24"/>
  <c r="E156" i="24"/>
  <c r="E155" i="24"/>
  <c r="E154" i="24"/>
  <c r="E133" i="24"/>
  <c r="E132" i="24"/>
  <c r="E131" i="24"/>
  <c r="E130" i="24"/>
  <c r="D99" i="24"/>
  <c r="D89" i="24"/>
  <c r="E81" i="24"/>
  <c r="H190" i="24" s="1"/>
  <c r="E70" i="24"/>
  <c r="E57" i="24"/>
  <c r="F46" i="24"/>
  <c r="F45" i="24"/>
  <c r="F44" i="24"/>
  <c r="F43" i="24"/>
  <c r="F42" i="24"/>
  <c r="F41" i="24"/>
  <c r="F40" i="24"/>
  <c r="F38" i="24"/>
  <c r="F37" i="24"/>
  <c r="F36" i="24"/>
  <c r="E27" i="24"/>
  <c r="E26" i="24"/>
  <c r="F16" i="24"/>
  <c r="F15" i="24"/>
  <c r="F14" i="24"/>
  <c r="F13" i="24"/>
  <c r="F12" i="24"/>
  <c r="F10" i="24"/>
  <c r="E187" i="13"/>
  <c r="E184" i="13" s="1"/>
  <c r="E186" i="13"/>
  <c r="D121" i="13"/>
  <c r="D101" i="13"/>
  <c r="D142" i="13" s="1"/>
  <c r="E198" i="13"/>
  <c r="E199" i="13"/>
  <c r="E197" i="13"/>
  <c r="E196" i="13"/>
  <c r="E207" i="13"/>
  <c r="E205" i="13" s="1"/>
  <c r="E181" i="13"/>
  <c r="E179" i="13" s="1"/>
  <c r="E193" i="13"/>
  <c r="E192" i="13"/>
  <c r="E191" i="13"/>
  <c r="E195" i="13"/>
  <c r="E194" i="13"/>
  <c r="E178" i="13"/>
  <c r="E174" i="13" s="1"/>
  <c r="E177" i="13"/>
  <c r="E176" i="13"/>
  <c r="E154" i="13"/>
  <c r="E153" i="13"/>
  <c r="H154" i="13" s="1"/>
  <c r="E69" i="13"/>
  <c r="E82" i="13" s="1"/>
  <c r="F38" i="13"/>
  <c r="F37" i="13"/>
  <c r="F44" i="13"/>
  <c r="F40" i="13"/>
  <c r="G72" i="8"/>
  <c r="G80" i="8"/>
  <c r="G77" i="8"/>
  <c r="G82" i="8" s="1"/>
  <c r="G79" i="8"/>
  <c r="G78" i="8"/>
  <c r="G45" i="8"/>
  <c r="U53" i="3"/>
  <c r="K53" i="3" s="1"/>
  <c r="X10" i="3"/>
  <c r="W10" i="3"/>
  <c r="W49" i="3"/>
  <c r="W47" i="3" s="1"/>
  <c r="V10" i="3"/>
  <c r="K16" i="3"/>
  <c r="S10" i="3"/>
  <c r="O10" i="3"/>
  <c r="O49" i="3" s="1"/>
  <c r="O47" i="3" s="1"/>
  <c r="N10" i="3"/>
  <c r="N49" i="3" s="1"/>
  <c r="N47" i="3" s="1"/>
  <c r="L10" i="3"/>
  <c r="L49" i="3" s="1"/>
  <c r="L47" i="3" s="1"/>
  <c r="X43" i="3"/>
  <c r="W22" i="3"/>
  <c r="V22" i="3"/>
  <c r="U22" i="3" s="1"/>
  <c r="U21" i="3" s="1"/>
  <c r="R22" i="3"/>
  <c r="R21" i="3" s="1"/>
  <c r="Q22" i="3"/>
  <c r="Q21" i="3"/>
  <c r="P22" i="3"/>
  <c r="P21" i="3" s="1"/>
  <c r="O22" i="3"/>
  <c r="O21" i="3" s="1"/>
  <c r="N22" i="3"/>
  <c r="N21" i="3" s="1"/>
  <c r="L22" i="3"/>
  <c r="L21" i="3" s="1"/>
  <c r="L19" i="3" s="1"/>
  <c r="L52" i="3" s="1"/>
  <c r="L50" i="3" s="1"/>
  <c r="U23" i="3"/>
  <c r="K23" i="3" s="1"/>
  <c r="U24" i="3"/>
  <c r="K24" i="3" s="1"/>
  <c r="U25" i="3"/>
  <c r="K25" i="3" s="1"/>
  <c r="U26" i="3"/>
  <c r="K26" i="3" s="1"/>
  <c r="X27" i="3"/>
  <c r="X19" i="3"/>
  <c r="W27" i="3"/>
  <c r="V27" i="3"/>
  <c r="R27" i="3"/>
  <c r="Q27" i="3"/>
  <c r="P27" i="3"/>
  <c r="O27" i="3"/>
  <c r="N27" i="3"/>
  <c r="L27" i="3"/>
  <c r="U29" i="3"/>
  <c r="K29" i="3" s="1"/>
  <c r="U30" i="3"/>
  <c r="K30" i="3" s="1"/>
  <c r="U31" i="3"/>
  <c r="K31" i="3" s="1"/>
  <c r="W32" i="3"/>
  <c r="V32" i="3"/>
  <c r="R32" i="3"/>
  <c r="Q32" i="3"/>
  <c r="P32" i="3"/>
  <c r="O32" i="3"/>
  <c r="N32" i="3"/>
  <c r="L32" i="3"/>
  <c r="U45" i="3"/>
  <c r="K45" i="3" s="1"/>
  <c r="V43" i="3"/>
  <c r="R43" i="3"/>
  <c r="Q43" i="3"/>
  <c r="P43" i="3"/>
  <c r="O43" i="3"/>
  <c r="N43" i="3"/>
  <c r="L43" i="3"/>
  <c r="U18" i="3"/>
  <c r="K18" i="3" s="1"/>
  <c r="U17" i="3"/>
  <c r="K17" i="3"/>
  <c r="U14" i="3"/>
  <c r="K14" i="3" s="1"/>
  <c r="U13" i="3"/>
  <c r="K13" i="3"/>
  <c r="U12" i="3"/>
  <c r="U10" i="3" s="1"/>
  <c r="U49" i="3" s="1"/>
  <c r="U47" i="3" s="1"/>
  <c r="R10" i="3"/>
  <c r="R49" i="3" s="1"/>
  <c r="R47" i="3" s="1"/>
  <c r="K37" i="3"/>
  <c r="F18" i="9"/>
  <c r="F17" i="9"/>
  <c r="F19" i="9" s="1"/>
  <c r="F16" i="9"/>
  <c r="E52" i="10"/>
  <c r="E51" i="10"/>
  <c r="E53" i="10" s="1"/>
  <c r="E50" i="10"/>
  <c r="F26" i="9"/>
  <c r="F25" i="9"/>
  <c r="F28" i="9"/>
  <c r="F62" i="8"/>
  <c r="F61" i="8"/>
  <c r="G44" i="8"/>
  <c r="G46" i="8" s="1"/>
  <c r="D24" i="8"/>
  <c r="I24" i="8" s="1"/>
  <c r="E25" i="8"/>
  <c r="D20" i="8"/>
  <c r="I20" i="8"/>
  <c r="M52" i="3"/>
  <c r="S52" i="3"/>
  <c r="T52" i="3"/>
  <c r="X52" i="3"/>
  <c r="E57" i="13"/>
  <c r="U42" i="3"/>
  <c r="K42" i="3"/>
  <c r="K40" i="3"/>
  <c r="L40" i="3"/>
  <c r="W40" i="3"/>
  <c r="V40" i="3"/>
  <c r="R40" i="3"/>
  <c r="Q40" i="3"/>
  <c r="P40" i="3"/>
  <c r="O40" i="3"/>
  <c r="N40" i="3"/>
  <c r="U35" i="3"/>
  <c r="K35" i="3" s="1"/>
  <c r="U36" i="3"/>
  <c r="K36" i="3"/>
  <c r="U34" i="3"/>
  <c r="K34" i="3" s="1"/>
  <c r="K32" i="3" s="1"/>
  <c r="F41" i="13"/>
  <c r="F42" i="13"/>
  <c r="F43" i="13"/>
  <c r="F45" i="13"/>
  <c r="F46" i="13"/>
  <c r="F36" i="13"/>
  <c r="F52" i="8"/>
  <c r="F54" i="8" s="1"/>
  <c r="G35" i="8"/>
  <c r="G34" i="8"/>
  <c r="P10" i="3"/>
  <c r="Q10" i="3"/>
  <c r="V49" i="3"/>
  <c r="V47" i="3" s="1"/>
  <c r="P49" i="3"/>
  <c r="P47" i="3" s="1"/>
  <c r="Q49" i="3"/>
  <c r="Q47" i="3" s="1"/>
  <c r="E155" i="13"/>
  <c r="E152" i="13"/>
  <c r="E92" i="13"/>
  <c r="E93" i="13" s="1"/>
  <c r="E27" i="13"/>
  <c r="E26" i="13"/>
  <c r="E28" i="13" s="1"/>
  <c r="F11" i="13"/>
  <c r="F12" i="13"/>
  <c r="F13" i="13"/>
  <c r="F14" i="13"/>
  <c r="F15" i="13"/>
  <c r="F16" i="13"/>
  <c r="F10" i="13"/>
  <c r="E43" i="10"/>
  <c r="E42" i="10"/>
  <c r="E41" i="10"/>
  <c r="E44" i="10" s="1"/>
  <c r="E31" i="10"/>
  <c r="E32" i="10"/>
  <c r="E30" i="10"/>
  <c r="E33" i="10" s="1"/>
  <c r="E20" i="10"/>
  <c r="E22" i="10" s="1"/>
  <c r="E11" i="10"/>
  <c r="E10" i="10"/>
  <c r="E12" i="10" s="1"/>
  <c r="F9" i="9"/>
  <c r="F10" i="9" s="1"/>
  <c r="L14" i="9" s="1"/>
  <c r="F8" i="9"/>
  <c r="F53" i="8"/>
  <c r="G33" i="8"/>
  <c r="G36" i="8" s="1"/>
  <c r="F25" i="8"/>
  <c r="G25" i="8"/>
  <c r="H25" i="8"/>
  <c r="C25" i="8"/>
  <c r="D18" i="8"/>
  <c r="I18" i="8"/>
  <c r="D19" i="8"/>
  <c r="I19" i="8" s="1"/>
  <c r="L19" i="8" s="1"/>
  <c r="D21" i="8"/>
  <c r="I21" i="8"/>
  <c r="D22" i="8"/>
  <c r="I22" i="8" s="1"/>
  <c r="D23" i="8"/>
  <c r="I23" i="8"/>
  <c r="D17" i="8"/>
  <c r="I17" i="8" s="1"/>
  <c r="F10" i="27"/>
  <c r="W21" i="3"/>
  <c r="K12" i="3"/>
  <c r="I17" i="26"/>
  <c r="E28" i="24"/>
  <c r="U40" i="3"/>
  <c r="W19" i="3" l="1"/>
  <c r="W52" i="3" s="1"/>
  <c r="W50" i="3" s="1"/>
  <c r="P19" i="3"/>
  <c r="P52" i="3" s="1"/>
  <c r="P50" i="3" s="1"/>
  <c r="F17" i="24"/>
  <c r="E152" i="24"/>
  <c r="E189" i="24" s="1"/>
  <c r="F47" i="25"/>
  <c r="D120" i="25"/>
  <c r="E156" i="13"/>
  <c r="F63" i="8"/>
  <c r="D120" i="24"/>
  <c r="D25" i="26"/>
  <c r="G82" i="26"/>
  <c r="E33" i="28"/>
  <c r="G53" i="28" s="1"/>
  <c r="H192" i="25"/>
  <c r="K10" i="3"/>
  <c r="K49" i="3" s="1"/>
  <c r="K47" i="3" s="1"/>
  <c r="U32" i="3"/>
  <c r="J18" i="10"/>
  <c r="V21" i="3"/>
  <c r="V19" i="3" s="1"/>
  <c r="V52" i="3" s="1"/>
  <c r="V50" i="3" s="1"/>
  <c r="K22" i="3"/>
  <c r="K21" i="3" s="1"/>
  <c r="N19" i="3"/>
  <c r="N52" i="3" s="1"/>
  <c r="N50" i="3" s="1"/>
  <c r="Q19" i="3"/>
  <c r="Q52" i="3" s="1"/>
  <c r="Q50" i="3" s="1"/>
  <c r="E189" i="13"/>
  <c r="F39" i="24"/>
  <c r="F47" i="24" s="1"/>
  <c r="E134" i="24"/>
  <c r="E191" i="25"/>
  <c r="H191" i="25" s="1"/>
  <c r="H193" i="25" s="1"/>
  <c r="E136" i="25"/>
  <c r="D25" i="8"/>
  <c r="F17" i="13"/>
  <c r="O19" i="3"/>
  <c r="O52" i="3" s="1"/>
  <c r="O50" i="3" s="1"/>
  <c r="R19" i="3"/>
  <c r="R52" i="3" s="1"/>
  <c r="R50" i="3" s="1"/>
  <c r="W43" i="3"/>
  <c r="F39" i="13"/>
  <c r="F47" i="13" s="1"/>
  <c r="F39" i="25"/>
  <c r="H189" i="24"/>
  <c r="H191" i="24" s="1"/>
  <c r="K27" i="3"/>
  <c r="L20" i="8"/>
  <c r="I25" i="8"/>
  <c r="I18" i="28"/>
  <c r="E211" i="13"/>
  <c r="H211" i="13" s="1"/>
  <c r="U43" i="3"/>
  <c r="K46" i="3"/>
  <c r="K43" i="3" s="1"/>
  <c r="U27" i="3"/>
  <c r="I18" i="26"/>
  <c r="I25" i="26" s="1"/>
  <c r="U19" i="3" l="1"/>
  <c r="U52" i="3" s="1"/>
  <c r="U50" i="3" s="1"/>
  <c r="K19" i="3"/>
  <c r="K52" i="3" s="1"/>
  <c r="K50" i="3" s="1"/>
</calcChain>
</file>

<file path=xl/sharedStrings.xml><?xml version="1.0" encoding="utf-8"?>
<sst xmlns="http://schemas.openxmlformats.org/spreadsheetml/2006/main" count="2779" uniqueCount="582">
  <si>
    <t>Наименование показателя</t>
  </si>
  <si>
    <t>УТВЕРЖДАЮ</t>
  </si>
  <si>
    <t>Главный бухгалтер</t>
  </si>
  <si>
    <t>Исполнитель</t>
  </si>
  <si>
    <t>Цели деятельности учреждения</t>
  </si>
  <si>
    <t>Виды деятельности учреждения</t>
  </si>
  <si>
    <t>Нефинансовые активы, всего:</t>
  </si>
  <si>
    <t>из них: недвижимое имущество, всего:</t>
  </si>
  <si>
    <t>Финансовые активы, всего</t>
  </si>
  <si>
    <t xml:space="preserve">             дебиторская задолженность по расходам</t>
  </si>
  <si>
    <t>Обязательства, всего</t>
  </si>
  <si>
    <t>в том числе</t>
  </si>
  <si>
    <t>в том числе:</t>
  </si>
  <si>
    <t>наименование органа, осуществляющего функции и полномочия учредителя</t>
  </si>
  <si>
    <t>дата составления документа</t>
  </si>
  <si>
    <t>Адрес фактического местонахождения</t>
  </si>
  <si>
    <t xml:space="preserve">ИНН/КПП </t>
  </si>
  <si>
    <t xml:space="preserve">Почтовый адрес </t>
  </si>
  <si>
    <t>Код ОКВ (валюта)</t>
  </si>
  <si>
    <t>Наименование цели деятельности</t>
  </si>
  <si>
    <t>Акт, отражающий цель деятельности</t>
  </si>
  <si>
    <t>Характеристика вида деятельности</t>
  </si>
  <si>
    <t>Характеристика услуги</t>
  </si>
  <si>
    <t>Отчетные сведения, единица измерения</t>
  </si>
  <si>
    <t>Полное наименование  учреждения:</t>
  </si>
  <si>
    <t>Юридический адрес</t>
  </si>
  <si>
    <r>
      <t xml:space="preserve">Код ОКЕИ </t>
    </r>
    <r>
      <rPr>
        <sz val="10"/>
        <color indexed="8"/>
        <rFont val="Times New Roman"/>
        <family val="1"/>
        <charset val="204"/>
      </rPr>
      <t>(единицы измерения показателей)</t>
    </r>
  </si>
  <si>
    <t xml:space="preserve">Сведения о недвижимом государственном имуществе </t>
  </si>
  <si>
    <t>Сведения о движимом государственном имуществе</t>
  </si>
  <si>
    <t xml:space="preserve">              особо ценное движимое имущество, всего</t>
  </si>
  <si>
    <t>Министерство образования Пензенской области</t>
  </si>
  <si>
    <t>ВСЕГО</t>
  </si>
  <si>
    <t>Общая балансовая стоимость недвижимого имущества учреждения, всего</t>
  </si>
  <si>
    <t>1. Стоимость имущества, закрепленного собственником имущества за государственным учреждением на праве оперативного управления</t>
  </si>
  <si>
    <t>2. Стоимость имущества, приобретенного государственным учреждением за счет выделенных собственником имущества учреждения средств</t>
  </si>
  <si>
    <t>3. Стоимость имущества, приобретенного государственным учреждением за счет доходов, полученных от платной и иной приносящей доход деятельности</t>
  </si>
  <si>
    <t>(подпись)</t>
  </si>
  <si>
    <t>х</t>
  </si>
  <si>
    <t>Наименование  услуги (работы), единица измерения</t>
  </si>
  <si>
    <t xml:space="preserve">                 в том числе</t>
  </si>
  <si>
    <t xml:space="preserve">Руководитель  </t>
  </si>
  <si>
    <t>наименование должности</t>
  </si>
  <si>
    <t>643 (RUB)</t>
  </si>
  <si>
    <t>383 (рубль)</t>
  </si>
  <si>
    <r>
      <t xml:space="preserve">"______" </t>
    </r>
    <r>
      <rPr>
        <u/>
        <sz val="10"/>
        <rFont val="Times New Roman"/>
        <family val="1"/>
        <charset val="204"/>
      </rPr>
      <t>____________________</t>
    </r>
    <r>
      <rPr>
        <sz val="10"/>
        <rFont val="Times New Roman"/>
        <family val="1"/>
        <charset val="204"/>
      </rPr>
      <t>г.</t>
    </r>
  </si>
  <si>
    <t>Общая балансовая стоимость движимого имущества  учреждения, всего</t>
  </si>
  <si>
    <t xml:space="preserve">        в  том числе балансовая стоимость особо ценного движимого имущества</t>
  </si>
  <si>
    <t>из средств бюджета Пензенской области</t>
  </si>
  <si>
    <t>из средств федерального бюджета</t>
  </si>
  <si>
    <t>Код по реестру участников бюджетного процесса, а также юридических лиц, не являющихся участниками бюджетного процесса</t>
  </si>
  <si>
    <t>из них: денежные средства учреждения, всего:</t>
  </si>
  <si>
    <t xml:space="preserve">                   в том числе остаточная стоимость</t>
  </si>
  <si>
    <t xml:space="preserve">                   в том числе: денежные средства учреждения на счетах</t>
  </si>
  <si>
    <t xml:space="preserve">                                       денежные средства учреждения, размещенные на депозиты в кредитной организации  </t>
  </si>
  <si>
    <t xml:space="preserve">             иные финансовые инструменты</t>
  </si>
  <si>
    <t xml:space="preserve">             дебиторская задолженность по доходам</t>
  </si>
  <si>
    <t>из них: долговые обязательства</t>
  </si>
  <si>
    <t xml:space="preserve">            кредиторская задолженность:</t>
  </si>
  <si>
    <t xml:space="preserve">                  в том числе: просроченная кредиторская задолженность</t>
  </si>
  <si>
    <t>Код строки</t>
  </si>
  <si>
    <t>субсидии на осуществление капитальных вложений</t>
  </si>
  <si>
    <t>субсидии, предоставляемые в соответствии с абзацем вторым пункта 1 статьи 78.1 Бюджетного кодекса Российской Федерации</t>
  </si>
  <si>
    <t>поступления от оказания услуг (выполнения работ) на платной основе и от иной приносящей доход деятельности</t>
  </si>
  <si>
    <t>010</t>
  </si>
  <si>
    <t>Поступления от доходов, всего:</t>
  </si>
  <si>
    <t>гранты</t>
  </si>
  <si>
    <t>из них</t>
  </si>
  <si>
    <t>Доходы от собственности</t>
  </si>
  <si>
    <t>020</t>
  </si>
  <si>
    <t>средства обязательного медицинского страхования</t>
  </si>
  <si>
    <t>Доходы от штрафов, пеней, иных сумм принудительного изъятия</t>
  </si>
  <si>
    <t>Безвозмездные поступления от наднациональных организаций, правительств иностранных государств, международных финансовых организаций</t>
  </si>
  <si>
    <t>Прочие доходы</t>
  </si>
  <si>
    <t>Доходы от операций с активами</t>
  </si>
  <si>
    <t>100</t>
  </si>
  <si>
    <t>110</t>
  </si>
  <si>
    <t>120</t>
  </si>
  <si>
    <t>130</t>
  </si>
  <si>
    <t>140</t>
  </si>
  <si>
    <t>150</t>
  </si>
  <si>
    <t>160</t>
  </si>
  <si>
    <t>180</t>
  </si>
  <si>
    <t>…</t>
  </si>
  <si>
    <t>2</t>
  </si>
  <si>
    <t>7</t>
  </si>
  <si>
    <t>8</t>
  </si>
  <si>
    <t>9</t>
  </si>
  <si>
    <t>Выплаты по расходам, всего:</t>
  </si>
  <si>
    <t>200</t>
  </si>
  <si>
    <t>в том числе на:</t>
  </si>
  <si>
    <t>210</t>
  </si>
  <si>
    <t>211</t>
  </si>
  <si>
    <t>Социальные и иные выплаты населению, всего</t>
  </si>
  <si>
    <t>220</t>
  </si>
  <si>
    <t xml:space="preserve">    из них: </t>
  </si>
  <si>
    <t>Уплату налогов, сборов и иных платежей, всего</t>
  </si>
  <si>
    <t>230</t>
  </si>
  <si>
    <t>Безвозмездные перечисления организациям</t>
  </si>
  <si>
    <t>240</t>
  </si>
  <si>
    <t>Прочие расходы (кроме расходов на закупку товаров, работ, услуг), всего</t>
  </si>
  <si>
    <t xml:space="preserve">   из них:</t>
  </si>
  <si>
    <t>250</t>
  </si>
  <si>
    <t>Расходы на закупку товаров, работ, услуг, всего</t>
  </si>
  <si>
    <t>260</t>
  </si>
  <si>
    <t xml:space="preserve"> Выплаты персоналу, всего:</t>
  </si>
  <si>
    <t>Поступление финансовых активов, всего</t>
  </si>
  <si>
    <t xml:space="preserve">   из них:увеличение остатков средств</t>
  </si>
  <si>
    <t xml:space="preserve">               прочие поступления</t>
  </si>
  <si>
    <t>Выбытие финансовых активов, всего</t>
  </si>
  <si>
    <t xml:space="preserve">   из них:уменьшение остатков средств</t>
  </si>
  <si>
    <t xml:space="preserve">               прочие выбытия</t>
  </si>
  <si>
    <t>300</t>
  </si>
  <si>
    <t>310</t>
  </si>
  <si>
    <t>320</t>
  </si>
  <si>
    <t>410</t>
  </si>
  <si>
    <t>420</t>
  </si>
  <si>
    <t>400</t>
  </si>
  <si>
    <t>500</t>
  </si>
  <si>
    <t>600</t>
  </si>
  <si>
    <t>Год начала закупки</t>
  </si>
  <si>
    <t>Сумма выплат по расходам на закупку товаров, работ и услуг, руб. (с точностью до двух знаков после запятой - 0,00)</t>
  </si>
  <si>
    <t>всего на закупки</t>
  </si>
  <si>
    <t>в соответствии с Федеральным законом от 5 апреля 2013 г. N 44-ФЗ "О контрактной системе в сфере закупок товаров, работ, услуг для обеспечения государственных и муниципальных нужд"</t>
  </si>
  <si>
    <t>в соответствии с Федеральным законом от 18 июля 2011 г. N 223-ФЗ "О закупках товаров, работ, услуг отдельными видами юридических лиц"</t>
  </si>
  <si>
    <t>Выплаты по расходам на закупку товаров, работ, услуг всего:</t>
  </si>
  <si>
    <t>0001</t>
  </si>
  <si>
    <t>в том числе: на оплату контрактов заключенных до начала очередного финансового года:</t>
  </si>
  <si>
    <t>1001</t>
  </si>
  <si>
    <t>на закупку товаров работ, услуг по году начала закупки:</t>
  </si>
  <si>
    <t>2001</t>
  </si>
  <si>
    <t>Сумма (руб., с точночстью до двух знаков после запятой - 0,00)</t>
  </si>
  <si>
    <t>Остаток средств на начало года</t>
  </si>
  <si>
    <t>Остаток средств на конец года</t>
  </si>
  <si>
    <t>Поступление</t>
  </si>
  <si>
    <t>Выбытие</t>
  </si>
  <si>
    <t>030</t>
  </si>
  <si>
    <t>040</t>
  </si>
  <si>
    <t>Сумма (тыс.руб.)</t>
  </si>
  <si>
    <t>Объем публичных обязательств, всего</t>
  </si>
  <si>
    <t>Объем средств, поступивших во временное распоряжение, всего:</t>
  </si>
  <si>
    <t>Объем бюджетных инвестиций (в части переданных полномочий государственного заказчика в соответствии с Бюджетным кодексом Российской Федерации), всего:</t>
  </si>
  <si>
    <t>Код по бюджетной классификации РФ</t>
  </si>
  <si>
    <t>Сведения о деятельности государственного бюджетного (автономного) учреждения</t>
  </si>
  <si>
    <t>Таблица 1. Показатели финансового состояния учреждения</t>
  </si>
  <si>
    <t>Таблица 2. Показатели по поступлениям и выплатам учреждения</t>
  </si>
  <si>
    <t xml:space="preserve">Таблица 2.1. Показатели выплат по расходам на закупку товаров, работ, услуг учреждения </t>
  </si>
  <si>
    <t>Таблица 3. Сведения о средствах, поступающих во временное распоряжение учреждения</t>
  </si>
  <si>
    <t>Таблица 4. Справочная информация</t>
  </si>
  <si>
    <t>Сумма, руб.</t>
  </si>
  <si>
    <t>6</t>
  </si>
  <si>
    <t>Согласовано: отдел бухгалтерского учета, отчетности и контроля       ______________________</t>
  </si>
  <si>
    <t>5</t>
  </si>
  <si>
    <t>Показатели по поступлениям и выплатам учреждения (очередной финансовый год)</t>
  </si>
  <si>
    <t>Объем финансового обеспечения, руб. (с точностью до двух знаков после запятой - 0,00)</t>
  </si>
  <si>
    <t>Показатели по поступлениям и выплатам учреждения (2-ой год планирования)</t>
  </si>
  <si>
    <t>Источник финансового обеспечения __________________________________________</t>
  </si>
  <si>
    <t xml:space="preserve">          </t>
  </si>
  <si>
    <t>Расчеты (обоснования)  к плану финансово-хозяйственной деятельности государственного учреждения</t>
  </si>
  <si>
    <t xml:space="preserve">          1. Расчеты (обоснования) выплат персоналу</t>
  </si>
  <si>
    <t xml:space="preserve">            1.1. Расчеты (обоснования) расходов на оплату труда</t>
  </si>
  <si>
    <t>N п/п</t>
  </si>
  <si>
    <t>всего</t>
  </si>
  <si>
    <t>по выплатам компенсационного характера</t>
  </si>
  <si>
    <t>по выплатам стимулирующего характера</t>
  </si>
  <si>
    <t>Итого:</t>
  </si>
  <si>
    <t>Установленная численность, штатные единицы</t>
  </si>
  <si>
    <t>Среднемесячный размер выплат на категорию работников, руб.</t>
  </si>
  <si>
    <t>по должностному окладу с надбавками (в соответствии со штатным расписанием)</t>
  </si>
  <si>
    <t>Сумма на доведение заработной платы  в месяц, руб.</t>
  </si>
  <si>
    <r>
      <t>Фонд оплаты труда в год, руб. ((</t>
    </r>
    <r>
      <rPr>
        <sz val="11"/>
        <color indexed="12"/>
        <rFont val="Times New Roman"/>
        <family val="1"/>
        <charset val="204"/>
      </rPr>
      <t>гр. 4</t>
    </r>
    <r>
      <rPr>
        <sz val="11"/>
        <rFont val="Times New Roman"/>
        <family val="1"/>
        <charset val="204"/>
      </rPr>
      <t xml:space="preserve"> + гр. 8)x 12)</t>
    </r>
  </si>
  <si>
    <t xml:space="preserve">                         </t>
  </si>
  <si>
    <t>1.2. Расчеты (обоснования) выплат персоналу при направлении в служебные командировки</t>
  </si>
  <si>
    <t>Наименование расходов</t>
  </si>
  <si>
    <t>Средний размер выплаты на одного работника в день, руб.</t>
  </si>
  <si>
    <t>Количество работников, чел.</t>
  </si>
  <si>
    <t>Количество дней</t>
  </si>
  <si>
    <t>x</t>
  </si>
  <si>
    <r>
      <t>Сумма, руб. (</t>
    </r>
    <r>
      <rPr>
        <sz val="11"/>
        <color indexed="12"/>
        <rFont val="Times New Roman"/>
        <family val="1"/>
        <charset val="204"/>
      </rPr>
      <t>гр. 3</t>
    </r>
    <r>
      <rPr>
        <sz val="11"/>
        <rFont val="Times New Roman"/>
        <family val="1"/>
        <charset val="204"/>
      </rPr>
      <t xml:space="preserve"> x </t>
    </r>
    <r>
      <rPr>
        <sz val="11"/>
        <color indexed="12"/>
        <rFont val="Times New Roman"/>
        <family val="1"/>
        <charset val="204"/>
      </rPr>
      <t>гр. 4</t>
    </r>
    <r>
      <rPr>
        <sz val="11"/>
        <rFont val="Times New Roman"/>
        <family val="1"/>
        <charset val="204"/>
      </rPr>
      <t xml:space="preserve"> x </t>
    </r>
    <r>
      <rPr>
        <sz val="11"/>
        <color indexed="12"/>
        <rFont val="Times New Roman"/>
        <family val="1"/>
        <charset val="204"/>
      </rPr>
      <t>гр. 5</t>
    </r>
    <r>
      <rPr>
        <sz val="11"/>
        <rFont val="Times New Roman"/>
        <family val="1"/>
        <charset val="204"/>
      </rPr>
      <t>)</t>
    </r>
  </si>
  <si>
    <t xml:space="preserve">                                </t>
  </si>
  <si>
    <t>Количество выплат в год на одного работника</t>
  </si>
  <si>
    <t>Размер выплаты (пособия) в месяц, руб.</t>
  </si>
  <si>
    <t>Транспортные расходы на одного работника, руб.</t>
  </si>
  <si>
    <t>Численность работников, получающих выплату (пособие)</t>
  </si>
  <si>
    <t xml:space="preserve">           1.3. Расчеты (обоснования) выплат персоналу по уходу за ребенком и прочих выплат компенсационного характера, не включаемых в фонд оплаты труда</t>
  </si>
  <si>
    <t xml:space="preserve">        </t>
  </si>
  <si>
    <t>1.4. Расчеты (обоснования) страховых взносов на обязательное страхование в Пенсионный фонд Российской Федерации, в Фонд  социального страхования Российской Федерации, в Федеральный фонд обязательного медицинского страхования</t>
  </si>
  <si>
    <t>Наименование государственного внебюджетного фонда</t>
  </si>
  <si>
    <t>Размер базы для начисления страховых взносов, руб.</t>
  </si>
  <si>
    <t>Сумма взноса, руб.</t>
  </si>
  <si>
    <t>1.1.</t>
  </si>
  <si>
    <t>по ставке 22,0%</t>
  </si>
  <si>
    <t>1.2.</t>
  </si>
  <si>
    <t>по ставке 10,0%</t>
  </si>
  <si>
    <t>1.3.</t>
  </si>
  <si>
    <t>2.1.</t>
  </si>
  <si>
    <t>обязательное социальное страхование на случай временной нетрудоспособности и в связи с материнством по ставке 2,9%</t>
  </si>
  <si>
    <t>2.2.</t>
  </si>
  <si>
    <t>с применением ставки взносов в Фонд социального страхования Российской Федерации по ставке 0,0%</t>
  </si>
  <si>
    <t>2.3.</t>
  </si>
  <si>
    <t>обязательное социальное страхование от несчастных случаев на производстве и профессиональных заболеваний по ставке 0,2%</t>
  </si>
  <si>
    <t>Страховые взносы в Федеральный фонд обязательного медицинского страхования, всего (по ставке 5,1%)</t>
  </si>
  <si>
    <t xml:space="preserve">    в том числе:</t>
  </si>
  <si>
    <t>Страховые взносы в Фонд социального страхования РФ, всего</t>
  </si>
  <si>
    <t>Страховые взносы в Пенсионный фонд РФ, всего</t>
  </si>
  <si>
    <t>с применением пониженных тарифов взносов в Пенсионный фонд РФ для отдельных категорий плательщиков</t>
  </si>
  <si>
    <t xml:space="preserve">     в том числе:</t>
  </si>
  <si>
    <t>Дополнительные тарифы страховых взносов для отдельных категорий плательщиков (по ставке    %)</t>
  </si>
  <si>
    <t>Размер одной выплаты, руб.</t>
  </si>
  <si>
    <t xml:space="preserve">          2. Расчеты (обоснования) расходов на социальные и иные выплаты населению</t>
  </si>
  <si>
    <t>Количество получателей выплаты, чел.</t>
  </si>
  <si>
    <t>Количество выплат в год на одного получателя</t>
  </si>
  <si>
    <r>
      <t>Общая сумма выплат, руб. (</t>
    </r>
    <r>
      <rPr>
        <sz val="11"/>
        <color indexed="12"/>
        <rFont val="Times New Roman"/>
        <family val="1"/>
        <charset val="204"/>
      </rPr>
      <t>гр. 3</t>
    </r>
    <r>
      <rPr>
        <sz val="11"/>
        <rFont val="Times New Roman"/>
        <family val="1"/>
        <charset val="204"/>
      </rPr>
      <t xml:space="preserve"> x </t>
    </r>
    <r>
      <rPr>
        <sz val="11"/>
        <color indexed="12"/>
        <rFont val="Times New Roman"/>
        <family val="1"/>
        <charset val="204"/>
      </rPr>
      <t>гр. 4 x гр. 5</t>
    </r>
    <r>
      <rPr>
        <sz val="11"/>
        <rFont val="Times New Roman"/>
        <family val="1"/>
        <charset val="204"/>
      </rPr>
      <t>)</t>
    </r>
  </si>
  <si>
    <t xml:space="preserve">                          </t>
  </si>
  <si>
    <t xml:space="preserve">            3. Расчет (обоснование) расходов на уплату налогов, сборов и иных платежей</t>
  </si>
  <si>
    <t>Налоговая база, руб.</t>
  </si>
  <si>
    <t>Ставка налога, %</t>
  </si>
  <si>
    <r>
      <t>Сумма исчисленного налога, подлежащего уплате, руб. (</t>
    </r>
    <r>
      <rPr>
        <sz val="11"/>
        <color indexed="12"/>
        <rFont val="Times New Roman"/>
        <family val="1"/>
        <charset val="204"/>
      </rPr>
      <t>гр. 3</t>
    </r>
    <r>
      <rPr>
        <sz val="11"/>
        <rFont val="Times New Roman"/>
        <family val="1"/>
        <charset val="204"/>
      </rPr>
      <t xml:space="preserve"> x </t>
    </r>
    <r>
      <rPr>
        <sz val="11"/>
        <color indexed="12"/>
        <rFont val="Times New Roman"/>
        <family val="1"/>
        <charset val="204"/>
      </rPr>
      <t>гр. 4</t>
    </r>
    <r>
      <rPr>
        <sz val="11"/>
        <rFont val="Times New Roman"/>
        <family val="1"/>
        <charset val="204"/>
      </rPr>
      <t xml:space="preserve"> / 100)</t>
    </r>
  </si>
  <si>
    <t>3.1. Расчеты (обоснования) расходов на уплату налога на имущество и земельного налога</t>
  </si>
  <si>
    <t>3.2. Расчеты (обоснования) расходов на уплату прочих налогов</t>
  </si>
  <si>
    <t>3.3. Расчеты (обоснования) расходов на уплату государственных пошлин и сборов</t>
  </si>
  <si>
    <t>3.4. Расчеты (обоснования) расходов на уплату иных платежей</t>
  </si>
  <si>
    <t>Размер одного платежа, руб.</t>
  </si>
  <si>
    <t>Количество платежей в год</t>
  </si>
  <si>
    <t>Общая сумма, руб. (гр. 3 x гр. 4)</t>
  </si>
  <si>
    <t>6.1.Расчет (обоснование) расходов на оплату услуг связи</t>
  </si>
  <si>
    <t xml:space="preserve">            6. Расчет (обоснование) расходов на закупку товаров, работ, услуг</t>
  </si>
  <si>
    <t>6.2. Расчет (обоснование) расходов на оплату транспортных услуг</t>
  </si>
  <si>
    <t>Количество услуг перевозки</t>
  </si>
  <si>
    <t>Цена услуги перевозки, руб.</t>
  </si>
  <si>
    <r>
      <t>Сумма, руб. (</t>
    </r>
    <r>
      <rPr>
        <sz val="11"/>
        <color indexed="12"/>
        <rFont val="Times New Roman"/>
        <family val="1"/>
        <charset val="204"/>
      </rPr>
      <t>гр. 3</t>
    </r>
    <r>
      <rPr>
        <sz val="11"/>
        <rFont val="Times New Roman"/>
        <family val="1"/>
        <charset val="204"/>
      </rPr>
      <t xml:space="preserve"> x </t>
    </r>
    <r>
      <rPr>
        <sz val="11"/>
        <color indexed="12"/>
        <rFont val="Times New Roman"/>
        <family val="1"/>
        <charset val="204"/>
      </rPr>
      <t>гр. 4</t>
    </r>
    <r>
      <rPr>
        <sz val="11"/>
        <rFont val="Times New Roman"/>
        <family val="1"/>
        <charset val="204"/>
      </rPr>
      <t>)</t>
    </r>
  </si>
  <si>
    <t>6.3. Расчет (обоснование) расходов на оплату коммунальных услуг</t>
  </si>
  <si>
    <t>Размер потребления ресурсов</t>
  </si>
  <si>
    <t>Тариф (с учетом НДС), руб.</t>
  </si>
  <si>
    <t>Индексация, %</t>
  </si>
  <si>
    <r>
      <t>Сумма, руб. (</t>
    </r>
    <r>
      <rPr>
        <sz val="11"/>
        <color indexed="12"/>
        <rFont val="Times New Roman"/>
        <family val="1"/>
        <charset val="204"/>
      </rPr>
      <t>гр. 4</t>
    </r>
    <r>
      <rPr>
        <sz val="11"/>
        <rFont val="Times New Roman"/>
        <family val="1"/>
        <charset val="204"/>
      </rPr>
      <t xml:space="preserve"> x </t>
    </r>
    <r>
      <rPr>
        <sz val="11"/>
        <color indexed="12"/>
        <rFont val="Times New Roman"/>
        <family val="1"/>
        <charset val="204"/>
      </rPr>
      <t>гр. 5</t>
    </r>
    <r>
      <rPr>
        <sz val="11"/>
        <rFont val="Times New Roman"/>
        <family val="1"/>
        <charset val="204"/>
      </rPr>
      <t xml:space="preserve"> x </t>
    </r>
    <r>
      <rPr>
        <sz val="11"/>
        <color indexed="12"/>
        <rFont val="Times New Roman"/>
        <family val="1"/>
        <charset val="204"/>
      </rPr>
      <t>гр. 6</t>
    </r>
    <r>
      <rPr>
        <sz val="11"/>
        <rFont val="Times New Roman"/>
        <family val="1"/>
        <charset val="204"/>
      </rPr>
      <t>)</t>
    </r>
  </si>
  <si>
    <t>Количество единиц услуги в месяц*</t>
  </si>
  <si>
    <t>* указывается количество номеров, минут разговора, каналов передачи данных сети и т.д.</t>
  </si>
  <si>
    <t>Стоимость за единицу услуги в месяц, руб.</t>
  </si>
  <si>
    <t>6.4. Расчет (обоснование) расходов на оплату аренды имущества</t>
  </si>
  <si>
    <t>Количество</t>
  </si>
  <si>
    <t>Ставка арендной платы</t>
  </si>
  <si>
    <t>Стоимость с учетом НДС, руб.</t>
  </si>
  <si>
    <t>Объект</t>
  </si>
  <si>
    <t>Количество работ (услуг)</t>
  </si>
  <si>
    <t>Стоимость работ (услуг), руб.</t>
  </si>
  <si>
    <t>6.5. Расчет (обоснование) расходов на оплату работ, услуг по содержанию имущества</t>
  </si>
  <si>
    <t>6.6. Расчет (обоснование) расходов на оплату прочих работ, услуг</t>
  </si>
  <si>
    <t>6.6.1. Расчет (обоснование) расходов на оплату услуг по организации питания</t>
  </si>
  <si>
    <t>Количество чел/дней</t>
  </si>
  <si>
    <t>Стоимость чел/день, руб.</t>
  </si>
  <si>
    <r>
      <t>Общая сумма, руб. (</t>
    </r>
    <r>
      <rPr>
        <sz val="11"/>
        <color indexed="12"/>
        <rFont val="Times New Roman"/>
        <family val="1"/>
        <charset val="204"/>
      </rPr>
      <t>гр. 3</t>
    </r>
    <r>
      <rPr>
        <sz val="11"/>
        <rFont val="Times New Roman"/>
        <family val="1"/>
        <charset val="204"/>
      </rPr>
      <t xml:space="preserve"> x </t>
    </r>
    <r>
      <rPr>
        <sz val="11"/>
        <color indexed="12"/>
        <rFont val="Times New Roman"/>
        <family val="1"/>
        <charset val="204"/>
      </rPr>
      <t>гр. 4</t>
    </r>
    <r>
      <rPr>
        <sz val="11"/>
        <rFont val="Times New Roman"/>
        <family val="1"/>
        <charset val="204"/>
      </rPr>
      <t>)</t>
    </r>
  </si>
  <si>
    <t>6.6.2. Расчет (обоснование) расходов на оплату прочих работ, услуг</t>
  </si>
  <si>
    <t>Количество договоров</t>
  </si>
  <si>
    <t>Стоимость услуги, руб.</t>
  </si>
  <si>
    <t>6.7. Расчет (обоснование) расходов на приобретение основных средств, материальных запасов</t>
  </si>
  <si>
    <t>6.7.1. Расчет (обоснование) расходов на приобретение основных средств</t>
  </si>
  <si>
    <t>Средняя стоимость, руб.</t>
  </si>
  <si>
    <t>6.7.2. Расчет (обоснование) расходов на приобретение материальных запасов</t>
  </si>
  <si>
    <t>Количество единиц материальных запасов</t>
  </si>
  <si>
    <t>Средняя стоимость единицы материальных запасов, руб.</t>
  </si>
  <si>
    <t>4</t>
  </si>
  <si>
    <t xml:space="preserve">Доходы от использования имущества, находящегося в государственной собственности и компенсации затрат
</t>
  </si>
  <si>
    <t>прочие поступления</t>
  </si>
  <si>
    <t>Иные субсидии, предоставленные из бюджета</t>
  </si>
  <si>
    <r>
      <t xml:space="preserve">Код видов расходов       </t>
    </r>
    <r>
      <rPr>
        <u/>
        <sz val="10"/>
        <rFont val="Times New Roman"/>
        <family val="1"/>
        <charset val="204"/>
      </rPr>
      <t>111 - Фонд оплаты труда учреждений</t>
    </r>
    <r>
      <rPr>
        <sz val="10"/>
        <rFont val="Times New Roman"/>
        <family val="1"/>
        <charset val="204"/>
      </rPr>
      <t xml:space="preserve">
___</t>
    </r>
  </si>
  <si>
    <t>Административно-управленческий персонал</t>
  </si>
  <si>
    <t>Административно-хозяйственный персонал</t>
  </si>
  <si>
    <t>Учебно-вспомогательный персонал</t>
  </si>
  <si>
    <t xml:space="preserve">Бухгалтерская служба </t>
  </si>
  <si>
    <t>Хозяйственный персонал</t>
  </si>
  <si>
    <t>Прочие</t>
  </si>
  <si>
    <t>Суточные</t>
  </si>
  <si>
    <t>Проживание</t>
  </si>
  <si>
    <t>Транспортные расходы</t>
  </si>
  <si>
    <r>
      <t xml:space="preserve">Код видов расходов       </t>
    </r>
    <r>
      <rPr>
        <u/>
        <sz val="10"/>
        <rFont val="Times New Roman"/>
        <family val="1"/>
        <charset val="204"/>
      </rPr>
      <t>112 - Иные выплаты персоналу учреждений, за исключением фонда оплаты труда</t>
    </r>
  </si>
  <si>
    <t>Ежемесячные компенсационные выплаты сотрудникам (работникам), находящимся в отпуске по уходу за ребенком до достижения им возраста 3 лет</t>
  </si>
  <si>
    <r>
      <t xml:space="preserve">Код видов расходов       </t>
    </r>
    <r>
      <rPr>
        <u/>
        <sz val="10"/>
        <rFont val="Times New Roman"/>
        <family val="1"/>
        <charset val="204"/>
      </rPr>
      <t>119 Взносы по обязательному социальному страхованию на выплаты по оплате труда работников и иные выплаты работникам учреждений</t>
    </r>
  </si>
  <si>
    <t xml:space="preserve">       фонд оплаты труда</t>
  </si>
  <si>
    <t xml:space="preserve">       начисления на выплаты по оплате труда</t>
  </si>
  <si>
    <t>итого 112</t>
  </si>
  <si>
    <t>Компенсация детям-сиротам расходов на проезд</t>
  </si>
  <si>
    <t xml:space="preserve">Налог на имущество </t>
  </si>
  <si>
    <t>Земельный налог</t>
  </si>
  <si>
    <t>Транспортный налог</t>
  </si>
  <si>
    <t>Государственная пошлина</t>
  </si>
  <si>
    <t>Сборы…</t>
  </si>
  <si>
    <t>Штраф</t>
  </si>
  <si>
    <t>Пени</t>
  </si>
  <si>
    <t>Компенсация питания на практике студентам</t>
  </si>
  <si>
    <t>Абонентская плата</t>
  </si>
  <si>
    <t>Местные телефонные соединения</t>
  </si>
  <si>
    <t>Междугородние телефонные соединения</t>
  </si>
  <si>
    <t>Сотовая связь</t>
  </si>
  <si>
    <t>Интернет</t>
  </si>
  <si>
    <t>Расходы на конверты</t>
  </si>
  <si>
    <t>Иные услуги связи</t>
  </si>
  <si>
    <t>Газоснабжение</t>
  </si>
  <si>
    <t>Теплоснабжение</t>
  </si>
  <si>
    <t>Электроэнергия</t>
  </si>
  <si>
    <t>Водоснабжение всего, в т.ч.:</t>
  </si>
  <si>
    <t>холодное водоснабжение</t>
  </si>
  <si>
    <t>горячее водоснабжение</t>
  </si>
  <si>
    <t>холодное водоснабжение (компонент горячей воды)</t>
  </si>
  <si>
    <t>тепловая энергия (компонент горячей воды)</t>
  </si>
  <si>
    <t>водоотведение</t>
  </si>
  <si>
    <t>Вывоз жидких нечистот</t>
  </si>
  <si>
    <t>Прочие коммунальный услуги</t>
  </si>
  <si>
    <t>4.1</t>
  </si>
  <si>
    <t>4.2</t>
  </si>
  <si>
    <t>4.3</t>
  </si>
  <si>
    <t>4.4</t>
  </si>
  <si>
    <t>4.5</t>
  </si>
  <si>
    <t>Организация питания студентов</t>
  </si>
  <si>
    <t>5.1</t>
  </si>
  <si>
    <r>
      <t xml:space="preserve">Код видов расходов         </t>
    </r>
    <r>
      <rPr>
        <u/>
        <sz val="10"/>
        <rFont val="Times New Roman"/>
        <family val="1"/>
        <charset val="204"/>
      </rPr>
      <t>321 - Пособия, компенсации и иные социальные выплаты гражданам, кроме публичных нормативных обязательств</t>
    </r>
    <r>
      <rPr>
        <sz val="10"/>
        <rFont val="Times New Roman"/>
        <family val="1"/>
        <charset val="204"/>
      </rPr>
      <t xml:space="preserve">
</t>
    </r>
  </si>
  <si>
    <r>
      <t xml:space="preserve">Код видов расходов     </t>
    </r>
    <r>
      <rPr>
        <u/>
        <sz val="10"/>
        <rFont val="Times New Roman"/>
        <family val="1"/>
        <charset val="204"/>
      </rPr>
      <t>851 - Уплата налога на имущество организаций и земельного налога</t>
    </r>
  </si>
  <si>
    <r>
      <t xml:space="preserve">Код видов расходов      </t>
    </r>
    <r>
      <rPr>
        <u/>
        <sz val="10"/>
        <rFont val="Times New Roman"/>
        <family val="1"/>
        <charset val="204"/>
      </rPr>
      <t>852 - Уплата прочих налогов, сборов</t>
    </r>
  </si>
  <si>
    <r>
      <t xml:space="preserve">Код видов расходов      </t>
    </r>
    <r>
      <rPr>
        <u/>
        <sz val="10"/>
        <rFont val="Times New Roman"/>
        <family val="1"/>
        <charset val="204"/>
      </rPr>
      <t>853 - Уплата иных платежей</t>
    </r>
  </si>
  <si>
    <t>290Н</t>
  </si>
  <si>
    <r>
      <t xml:space="preserve">Код видов расходов     </t>
    </r>
    <r>
      <rPr>
        <u/>
        <sz val="10"/>
        <rFont val="Times New Roman"/>
        <family val="1"/>
        <charset val="204"/>
      </rPr>
      <t>360 - Иные выплаты населению</t>
    </r>
  </si>
  <si>
    <r>
      <t xml:space="preserve">Код видов расходов     </t>
    </r>
    <r>
      <rPr>
        <u/>
        <sz val="10"/>
        <rFont val="Times New Roman"/>
        <family val="1"/>
        <charset val="204"/>
      </rPr>
      <t xml:space="preserve">244 -Прочая закупка товаров, работ и услуг для обеспечения государственных нужд </t>
    </r>
  </si>
  <si>
    <t>Доп.ФК</t>
  </si>
  <si>
    <t>Сумма на год, руб.</t>
  </si>
  <si>
    <t>Гос.задание</t>
  </si>
  <si>
    <t>213Н</t>
  </si>
  <si>
    <t>223Э</t>
  </si>
  <si>
    <t>223В</t>
  </si>
  <si>
    <t>223Т</t>
  </si>
  <si>
    <t>340Г</t>
  </si>
  <si>
    <t>223Г</t>
  </si>
  <si>
    <t>310О</t>
  </si>
  <si>
    <t>Итого</t>
  </si>
  <si>
    <t>….</t>
  </si>
  <si>
    <t>211З</t>
  </si>
  <si>
    <t>221С</t>
  </si>
  <si>
    <t>9.1</t>
  </si>
  <si>
    <t>9.2</t>
  </si>
  <si>
    <t>Категория работников</t>
  </si>
  <si>
    <t>9.3</t>
  </si>
  <si>
    <t>Педагогические работники, на которых распространяется действие Указа Президента РФ</t>
  </si>
  <si>
    <t>Прочие педагогические работники (за исключением педагогических работников, на которых распространяется действие Указа Президента РФ)</t>
  </si>
  <si>
    <r>
      <t xml:space="preserve">Код видов расходов       </t>
    </r>
    <r>
      <rPr>
        <u/>
        <sz val="10"/>
        <rFont val="Times New Roman"/>
        <family val="1"/>
        <charset val="204"/>
      </rPr>
      <t>111 - Фонд оплаты труда учреждений</t>
    </r>
  </si>
  <si>
    <t>ст.266</t>
  </si>
  <si>
    <t>ст.212</t>
  </si>
  <si>
    <t>ст.226</t>
  </si>
  <si>
    <r>
      <t xml:space="preserve">Код видов расходов       </t>
    </r>
    <r>
      <rPr>
        <u/>
        <sz val="10"/>
        <rFont val="Times New Roman"/>
        <family val="1"/>
        <charset val="204"/>
      </rPr>
      <t xml:space="preserve">113 - Иные выплаты, за исключением фонда оплаты труда учреждений, лицам, привлекаемым согласно законодательству для выполнения отдельных полномочий
</t>
    </r>
  </si>
  <si>
    <t>ст.296</t>
  </si>
  <si>
    <t>ст.263</t>
  </si>
  <si>
    <t>002И</t>
  </si>
  <si>
    <r>
      <t>Код видов расходов     831</t>
    </r>
    <r>
      <rPr>
        <u/>
        <sz val="10"/>
        <rFont val="Times New Roman"/>
        <family val="1"/>
        <charset val="204"/>
      </rPr>
      <t xml:space="preserve"> - Исполнение судебных актов Российской Федерации и мировых соглашений по возмещению причиненного вреда
</t>
    </r>
  </si>
  <si>
    <t>Плата за негативное воздействие на окружающую среду</t>
  </si>
  <si>
    <r>
      <t xml:space="preserve">Код видов расходов     </t>
    </r>
    <r>
      <rPr>
        <u/>
        <sz val="10"/>
        <rFont val="Times New Roman"/>
        <family val="1"/>
        <charset val="204"/>
      </rPr>
      <t xml:space="preserve">340 - Стипендии
</t>
    </r>
  </si>
  <si>
    <t>1.</t>
  </si>
  <si>
    <t xml:space="preserve">Прочие работы, услуги всего
</t>
  </si>
  <si>
    <t>в т.ч.</t>
  </si>
  <si>
    <t>2.</t>
  </si>
  <si>
    <t>Страхование всего</t>
  </si>
  <si>
    <t>Услуги, работы для целей капитальных вложений всего</t>
  </si>
  <si>
    <t>3.</t>
  </si>
  <si>
    <t>3.1.</t>
  </si>
  <si>
    <t>3.2.</t>
  </si>
  <si>
    <t>4.</t>
  </si>
  <si>
    <t>Увеличение стоимости неисключительных прав на результаты интеллектуальной деятельности с неопределенным сроком полезного использования всего</t>
  </si>
  <si>
    <t>Увеличение стоимости неисключительных прав на результаты интеллектуальной деятельности с определенным сроком полезного использования
 всего</t>
  </si>
  <si>
    <t>5.</t>
  </si>
  <si>
    <t>6.</t>
  </si>
  <si>
    <t>4.1.</t>
  </si>
  <si>
    <t>4.2.</t>
  </si>
  <si>
    <t>5.1.</t>
  </si>
  <si>
    <t>5.2.</t>
  </si>
  <si>
    <t>7.</t>
  </si>
  <si>
    <t>7.1.</t>
  </si>
  <si>
    <t>7.2.</t>
  </si>
  <si>
    <t>8.</t>
  </si>
  <si>
    <t>8.1.</t>
  </si>
  <si>
    <t>8.2.</t>
  </si>
  <si>
    <t xml:space="preserve">лекарственные препараты и материалы, применяемые в медицинских целях 
всего
</t>
  </si>
  <si>
    <t xml:space="preserve"> продукты питания 
всего</t>
  </si>
  <si>
    <t>ГСМ 
всего</t>
  </si>
  <si>
    <t>строительные материалы всего</t>
  </si>
  <si>
    <t>мягкий инвентарь 
всего</t>
  </si>
  <si>
    <t>прочие оборотные запасы (материалы)
всего</t>
  </si>
  <si>
    <t>материальные запасы для целей капитальных вложений
 всего</t>
  </si>
  <si>
    <t>прочие материальные запасы однократного применения 
всего</t>
  </si>
  <si>
    <t xml:space="preserve">Иные выплаты, за исключением фонда оплаты труда учреждений, лицам, привлекаемым согласно законодательству для выполнения отдельных полномочий
</t>
  </si>
  <si>
    <t xml:space="preserve">субсидии на финансовое обеспечение выполнения государственного (муниципального) задания из федерального бюджета, бюджета субъекта Российской Федерации (местного бюджета)
</t>
  </si>
  <si>
    <t xml:space="preserve">субсидии на финансовое обеспечение выполнения государственного задания из бюджета Федерального фонда обязательного медицинского страхования
</t>
  </si>
  <si>
    <t>211У</t>
  </si>
  <si>
    <t>223И</t>
  </si>
  <si>
    <t>003М</t>
  </si>
  <si>
    <t>290С</t>
  </si>
  <si>
    <t>001П</t>
  </si>
  <si>
    <t>121 "Доходы от операционной аренды";</t>
  </si>
  <si>
    <t xml:space="preserve"> Статья 120 "Доходы от собственности" </t>
  </si>
  <si>
    <t>131 "Доходы от оказания платных услуг (работ)";</t>
  </si>
  <si>
    <t>132 "Доходы от оказания услуг (работ) по программе обязательного медицинского страхования";</t>
  </si>
  <si>
    <t>133 "Плата за предоставление информации из государственных источников (реестров)";</t>
  </si>
  <si>
    <t>134 "Доходы от компенсации затрат";</t>
  </si>
  <si>
    <t>135 "Доходы по условным арендным платежам";</t>
  </si>
  <si>
    <t>136 "Доходы бюджета от возврата дебиторской задолженности прошлых лет";</t>
  </si>
  <si>
    <t>137 "Доходы от предстоящей компенсации затрат";</t>
  </si>
  <si>
    <t>13S "Доходы по выполненным этапам работ по договору строительного подряда".</t>
  </si>
  <si>
    <t>Статья 130 "Доходы от оказания платных услуг (работ), компенсаций затрат"</t>
  </si>
  <si>
    <t>141 "Доходы от штрафных санкций за нарушение законодательства о закупках и нарушение условий контрактов (договоров)";</t>
  </si>
  <si>
    <t>142 "Доходы от штрафных санкций по долговым обязательствам";</t>
  </si>
  <si>
    <t>143 "Страховые возмещения";</t>
  </si>
  <si>
    <t>144 "Возмещение ущерба имуществу (за исключением страховых возмещений)";</t>
  </si>
  <si>
    <t>145 "Прочие доходы от сумм принудительного изъятия".</t>
  </si>
  <si>
    <t xml:space="preserve"> Статья 140 "Штрафы, пени, неустойки, возмещения ущерба" </t>
  </si>
  <si>
    <t>181 "Невыясненные поступления";</t>
  </si>
  <si>
    <t>182 "Доходы от безвозмездного права пользования";</t>
  </si>
  <si>
    <t>183 "Доходы от субсидии на иные цели";</t>
  </si>
  <si>
    <t>184 "Доходы от субсидии на осуществление капитальных вложений";</t>
  </si>
  <si>
    <t>189 "Иные доходы";</t>
  </si>
  <si>
    <t>Статья 180 "Прочие доходы"</t>
  </si>
  <si>
    <t>Субсидии на иные цели</t>
  </si>
  <si>
    <t>"      "</t>
  </si>
  <si>
    <t>даты не ставить!!!</t>
  </si>
  <si>
    <t>Наименование вида деятельности согласно уставу учреждения</t>
  </si>
  <si>
    <t>Перечень услуг (работ), относящихся в соответствии с Уставом к основным видам деятельности учреждения, предоставление которых для физических и юридических лиц осуществляется 
в том числе за плату</t>
  </si>
  <si>
    <t>Доходы от оказания услуг, работ, всего</t>
  </si>
  <si>
    <t xml:space="preserve">Иные выплаты персоналу учреждений, за исключением фонда оплаты труда
Взносы по обязательному социальному страхованию на выплаты по оплате труда работников и иные выплаты работникам учреждений
</t>
  </si>
  <si>
    <t>Пособие за первые три дня временной нетрудоспособности за счет средств работодателя, в случае заболевания работника или полученной им травмы (за исключением несчастных случаев на производстве и профессиональных заболеваний), относящегося к педагогическим работникам, на которых распространяется действие Указа Президента РФ</t>
  </si>
  <si>
    <t>Пособие за первые три дня временной нетрудоспособности за счет средств работодателя, в случае заболевания иного работника или полученной им травмы (за исключением несчастных случаев на производстве и профессиональных заболеваний)</t>
  </si>
  <si>
    <t xml:space="preserve">пособия, компенсации и иные социальные выплаты гражданам, кроме публичных нормативных обязательств
</t>
  </si>
  <si>
    <t>стипендии</t>
  </si>
  <si>
    <t>иные выплаты населению</t>
  </si>
  <si>
    <t>уплата налога на имущество организаций и земельного налога</t>
  </si>
  <si>
    <t>уплата прочих налогов, сборов</t>
  </si>
  <si>
    <t>уплата иных платежей</t>
  </si>
  <si>
    <t>исполнение судебных актов Российской Федерации и мировых соглашений по возмещению причиненного вреда</t>
  </si>
  <si>
    <t xml:space="preserve">закупка товаров, работ, услуг в целях капитального ремонта государственного (муниципального) имущества
</t>
  </si>
  <si>
    <t>прочая закупка товаров, работ и услуг для обеспечения государственных нужд</t>
  </si>
  <si>
    <t xml:space="preserve">    из них: 
Оплата труда и начисления на выплаты по оплате труда, всего, в т.ч.:</t>
  </si>
  <si>
    <t>ст.291</t>
  </si>
  <si>
    <t>ст.227</t>
  </si>
  <si>
    <t>ст.292</t>
  </si>
  <si>
    <t xml:space="preserve">либо </t>
  </si>
  <si>
    <t>ст.293</t>
  </si>
  <si>
    <t>ст.228</t>
  </si>
  <si>
    <t>ст.352</t>
  </si>
  <si>
    <t>ст.353</t>
  </si>
  <si>
    <t>на 2019 г. очередной финансовый год</t>
  </si>
  <si>
    <t>на 2020 г. 1-ый год планового периода</t>
  </si>
  <si>
    <t>на 2021 г. 2-ой год планового периода</t>
  </si>
  <si>
    <t>2019</t>
  </si>
  <si>
    <t>ПЛАН ФИНАНСОВО-ХОЗЯЙСТВЕННОЙ ДЕЯТЕЛЬНОСТИ НА 2019 год и плановый период 2020 и 2021 годов</t>
  </si>
  <si>
    <t>Показатели по выплатам учреждения в 2020 году</t>
  </si>
  <si>
    <t>Показатели по выплатам учреждения в 2019 году 
без учета остатков на 1.01.2019 г.</t>
  </si>
  <si>
    <t>Показатели по выплатам учреждения в 2021 году</t>
  </si>
  <si>
    <t>Показатели по поступлениям учреждения в 2019 году</t>
  </si>
  <si>
    <t>Показатели по поступлениям учреждения в 2020 году</t>
  </si>
  <si>
    <t>Показатели по поступлениям учреждения в 2021 году</t>
  </si>
  <si>
    <t>Выплаты уволенным сотрудникам на период трудоустройства за третий месяц</t>
  </si>
  <si>
    <t>Выплата студентам средств на организацию культурно-массовых мероприятий</t>
  </si>
  <si>
    <t>Тех.обслуживание систем видеонаблюдения и систем телефонии</t>
  </si>
  <si>
    <t>Тех.обслуживание узла учета тепловой энергии теплового пункта</t>
  </si>
  <si>
    <t>Дезинсекция,дератизация</t>
  </si>
  <si>
    <t>Тех.обслуживание АПС</t>
  </si>
  <si>
    <t>Вывоз ТБО</t>
  </si>
  <si>
    <t>Т.о.передающего оборудования пожарного мониторинга</t>
  </si>
  <si>
    <t>Т.о. средств охраны</t>
  </si>
  <si>
    <t>измерение сопротивления изоляции</t>
  </si>
  <si>
    <t>промывка и опресовка системы,канализации</t>
  </si>
  <si>
    <t>заправка картриджей</t>
  </si>
  <si>
    <t>Проверка огнетушителей</t>
  </si>
  <si>
    <t>Проверка огнезащитной обработки чердачного помещения</t>
  </si>
  <si>
    <t>стирка белья</t>
  </si>
  <si>
    <t>ОСАГО</t>
  </si>
  <si>
    <t>Оплата услуг по договорам ГПХ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</si>
  <si>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</si>
  <si>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</si>
  <si>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</si>
  <si>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</si>
  <si>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</si>
  <si>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</si>
  <si>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</si>
  <si>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</si>
  <si>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</si>
  <si>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 xml:space="preserve">Охрана объектов </t>
  </si>
  <si>
    <t>медосмотр сотрудников</t>
  </si>
  <si>
    <t>информационные услуги</t>
  </si>
  <si>
    <t>Пультовая охрана объекта</t>
  </si>
  <si>
    <t>Оказание услуг об экстренном вызове сотрудников полиции</t>
  </si>
  <si>
    <t>Предоставление места в кабельной канализации</t>
  </si>
  <si>
    <t>повышение квалификации</t>
  </si>
  <si>
    <t>услуги по проведению мероприятий</t>
  </si>
  <si>
    <t>Обслуживание 1С Предприятие</t>
  </si>
  <si>
    <t>Обновление справочника СПС ГАРАНТ</t>
  </si>
  <si>
    <t>1.12</t>
  </si>
  <si>
    <t>ИТС Проф</t>
  </si>
  <si>
    <t>библиотечный фонд</t>
  </si>
  <si>
    <t>учебное оборудование</t>
  </si>
  <si>
    <t>310и</t>
  </si>
  <si>
    <t>учебное оборудование для реализации иновационных проектов</t>
  </si>
  <si>
    <t>310о</t>
  </si>
  <si>
    <t>приобретение мебели для учеб классов</t>
  </si>
  <si>
    <t>дизельное топливо</t>
  </si>
  <si>
    <t>бензин</t>
  </si>
  <si>
    <t>тосол,масла</t>
  </si>
  <si>
    <t>спецодежда,спецобувь</t>
  </si>
  <si>
    <t xml:space="preserve">Зап.части к транспорту </t>
  </si>
  <si>
    <t>Комплектующие к компьютерной технике</t>
  </si>
  <si>
    <t>Хоз.товары</t>
  </si>
  <si>
    <t>Канцтовары</t>
  </si>
  <si>
    <t>Санитарно-гигиенич продукция</t>
  </si>
  <si>
    <t>6.1</t>
  </si>
  <si>
    <t>6.2</t>
  </si>
  <si>
    <t>6.3</t>
  </si>
  <si>
    <t>6.4</t>
  </si>
  <si>
    <t>6.5.</t>
  </si>
  <si>
    <t>6.6</t>
  </si>
  <si>
    <t>6.7</t>
  </si>
  <si>
    <t>строительные материалы для тек ремонта</t>
  </si>
  <si>
    <t>изготовление бсо</t>
  </si>
  <si>
    <t>бланочная продукция(журналы)</t>
  </si>
  <si>
    <t>6.8</t>
  </si>
  <si>
    <t>плакаты</t>
  </si>
  <si>
    <t>6.9</t>
  </si>
  <si>
    <t>запчасти к апс,системе видеонаблюдения</t>
  </si>
  <si>
    <t>проверка  пожарных гидрантов,кранов</t>
  </si>
  <si>
    <t>1.13</t>
  </si>
  <si>
    <t>спец оценка условий труда</t>
  </si>
  <si>
    <t>тек ремонт оборудования,машин</t>
  </si>
  <si>
    <t>бланочная продукция( студ билеты,зачетные книжки)</t>
  </si>
  <si>
    <t>СИЗ</t>
  </si>
  <si>
    <t>Прочие коммунальный услуги(сверхнормативный  сброс)</t>
  </si>
  <si>
    <r>
      <t xml:space="preserve">Код видов расходов     </t>
    </r>
    <r>
      <rPr>
        <u/>
        <sz val="10"/>
        <rFont val="Times New Roman"/>
        <family val="1"/>
        <charset val="204"/>
      </rPr>
      <t xml:space="preserve"> 243 -закупка товаров, работ, услуг в целях капитального ремонта государственного (муниципального) имущества </t>
    </r>
  </si>
  <si>
    <t>капитальный ремонт недвижимого имущества</t>
  </si>
  <si>
    <t>разработка ПСД, индекс РЦЦЭС, достоверность сметной стоимости</t>
  </si>
  <si>
    <t>крипто Про</t>
  </si>
  <si>
    <t>антивирус</t>
  </si>
  <si>
    <t>3.3</t>
  </si>
  <si>
    <t>строительные материалы</t>
  </si>
  <si>
    <t>текущий ремонт нфа</t>
  </si>
  <si>
    <t>запчасти</t>
  </si>
  <si>
    <t>оплата гостиницы</t>
  </si>
  <si>
    <t>оплата гпх платное обучение</t>
  </si>
  <si>
    <t>поездки на мероприятия студенты</t>
  </si>
  <si>
    <t>ст.264</t>
  </si>
  <si>
    <t>Выплата б/л за 3 дня бывшему работнику, м/п членам семьи умершего сотрудника</t>
  </si>
  <si>
    <t>ст 262</t>
  </si>
  <si>
    <t>м/п студентам</t>
  </si>
  <si>
    <t>ст 297</t>
  </si>
  <si>
    <t xml:space="preserve">госпошлина </t>
  </si>
  <si>
    <t>сувенирная продукция</t>
  </si>
  <si>
    <t>медикаменты</t>
  </si>
  <si>
    <t>инструмент</t>
  </si>
  <si>
    <t>компьютерная техника</t>
  </si>
  <si>
    <t>спортинвентарь</t>
  </si>
  <si>
    <t>мебель</t>
  </si>
  <si>
    <t>хоз инвентарь</t>
  </si>
  <si>
    <t>рекламные услуги</t>
  </si>
  <si>
    <t>типографские услуги</t>
  </si>
  <si>
    <t>осаго</t>
  </si>
  <si>
    <t>канцтовары</t>
  </si>
  <si>
    <t>капитальный ремонт</t>
  </si>
  <si>
    <t>форма</t>
  </si>
  <si>
    <t>Выплата м/п членам семьи умершего студента</t>
  </si>
  <si>
    <t>неисключ права на п/о:антивирус,кроипто про</t>
  </si>
  <si>
    <r>
      <t xml:space="preserve">Директор  </t>
    </r>
    <r>
      <rPr>
        <i/>
        <sz val="10"/>
        <rFont val="Times New Roman"/>
        <family val="1"/>
        <charset val="204"/>
      </rPr>
      <t>ГАПОУ  ПО ПКТТ</t>
    </r>
  </si>
  <si>
    <t xml:space="preserve">                               Танасов Д.И.     </t>
  </si>
  <si>
    <t>Государственное автономное профессиональное образовательное учреждение Пензенской области "Пензенский колледж транспортных технологий"(наименование учреждения)</t>
  </si>
  <si>
    <t xml:space="preserve"> _2019__ г.</t>
  </si>
  <si>
    <t>Государственное автономное профессиональное образовательное учреждение Пензенской области "Пензенский колледж транспортных технологий"</t>
  </si>
  <si>
    <t>г.Пенза,проспект Победы,57</t>
  </si>
  <si>
    <t>5835120138</t>
  </si>
  <si>
    <t>583501001</t>
  </si>
  <si>
    <t>440028, г.Пенза,проспект Победы,57</t>
  </si>
  <si>
    <t>создание необходимых условий для удовлетворения потребности личности в получении среднего профессионального образования, конкретной профессии соответствующего уровня квалификации, в образовательных услугах в сфере дополнительного образования обучаемых, дополнительного профессионального образования (повышения квалификации) и профессиональной подготовки</t>
  </si>
  <si>
    <t>Устав ГАПОУ ПО ПКТТ</t>
  </si>
  <si>
    <t>осуществление образовательной деятельности по программмам согласно государственного задания учредителя</t>
  </si>
  <si>
    <t xml:space="preserve">реализация программ среднего профессионального образования </t>
  </si>
  <si>
    <t>реализация дополнительных образовательных программ повышения квалификации, профессиональной подготовки и переподготовки, сдача имущества в аренду, безвозмездные поступления; получение средств, поступающих от арендаторов(субабонентов)на возмещение эксплуатационных , коммунальных  и прочих услуг; платные услуги, платные работы; услуги делопроизводства, тиражирование печатной продукции, транспортные услуги и др.</t>
  </si>
  <si>
    <t>Показатели по поступлениям и выплатам учреждения (1-ой год планирования)</t>
  </si>
  <si>
    <t>Объем субсидии на иные цели на осуществление расходов, связанных  с выплатой стипендий студентам, обучающимся по очной форме обучения в государственных профессиональных образовательных организациях Пензенской области за счет бюджетных ассигнований бюджета Пензенской области, а также с оказанием материальной поддержки нуждающимся обучающимся, на 2019 год и на плановый период 2020 и 2021 годов</t>
  </si>
  <si>
    <t>фонд на материальную поддержку нуждающимся студентам от стипендиального фонда</t>
  </si>
  <si>
    <t>Академическая стипендия</t>
  </si>
  <si>
    <t>Социальная стипендия</t>
  </si>
  <si>
    <t xml:space="preserve">          Расчеты (обоснования) расходов на социальные и иные выплаты населению 2019 год</t>
  </si>
  <si>
    <t xml:space="preserve">          Расчеты (обоснования) расходов на социальные и иные выплаты населению 2020 год</t>
  </si>
  <si>
    <t xml:space="preserve">          Расчеты (обоснования) расходов на социальные и иные выплаты населению 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</si>
</sst>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0_ ;\-#,##0.00\ "/>
  </numFmts>
  <fonts count="33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3.5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u/>
      <sz val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.5"/>
      <name val="Times New Roman"/>
      <family val="1"/>
      <charset val="204"/>
    </font>
    <font>
      <sz val="9"/>
      <name val="Arial Cyr"/>
      <charset val="204"/>
    </font>
    <font>
      <i/>
      <sz val="10"/>
      <name val="Times New Roman"/>
      <family val="1"/>
      <charset val="204"/>
    </font>
    <font>
      <sz val="9.5"/>
      <name val="Arial Cyr"/>
      <charset val="204"/>
    </font>
    <font>
      <b/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0"/>
      <name val="Arial Cyr"/>
      <charset val="204"/>
    </font>
    <font>
      <i/>
      <sz val="10"/>
      <color indexed="8"/>
      <name val="Times New Roman"/>
      <family val="1"/>
      <charset val="204"/>
    </font>
    <font>
      <sz val="10"/>
      <name val="Courier New"/>
      <family val="3"/>
      <charset val="204"/>
    </font>
    <font>
      <b/>
      <i/>
      <sz val="10"/>
      <name val="Times New Roman"/>
      <family val="1"/>
      <charset val="204"/>
    </font>
    <font>
      <sz val="11"/>
      <color indexed="12"/>
      <name val="Times New Roman"/>
      <family val="1"/>
      <charset val="204"/>
    </font>
    <font>
      <sz val="11"/>
      <name val="Calibri"/>
      <family val="2"/>
      <charset val="204"/>
    </font>
    <font>
      <sz val="10"/>
      <name val="Arial Cyr"/>
      <charset val="204"/>
    </font>
    <font>
      <b/>
      <i/>
      <sz val="8"/>
      <name val="Times New Roman"/>
      <family val="1"/>
      <charset val="204"/>
    </font>
    <font>
      <sz val="8"/>
      <name val="Arial Cyr"/>
      <charset val="204"/>
    </font>
    <font>
      <sz val="10"/>
      <color theme="0"/>
      <name val="Arial Cyr"/>
      <charset val="204"/>
    </font>
    <font>
      <sz val="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28" fillId="0" borderId="0" applyFont="0" applyFill="0" applyBorder="0" applyAlignment="0" applyProtection="0"/>
  </cellStyleXfs>
  <cellXfs count="34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Fill="1"/>
    <xf numFmtId="0" fontId="1" fillId="0" borderId="0" xfId="0" applyFont="1" applyFill="1" applyBorder="1"/>
    <xf numFmtId="0" fontId="2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Border="1" applyAlignment="1"/>
    <xf numFmtId="0" fontId="9" fillId="0" borderId="0" xfId="0" applyFont="1" applyAlignment="1">
      <alignment horizontal="left" vertical="center"/>
    </xf>
    <xf numFmtId="0" fontId="2" fillId="0" borderId="0" xfId="0" applyFont="1" applyAlignment="1">
      <alignment horizontal="center" wrapText="1"/>
    </xf>
    <xf numFmtId="0" fontId="1" fillId="0" borderId="0" xfId="0" applyFont="1" applyBorder="1" applyAlignment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1" fillId="0" borderId="0" xfId="0" applyFont="1" applyAlignme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4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2" xfId="0" applyFont="1" applyBorder="1" applyAlignment="1">
      <alignment vertical="center" wrapText="1"/>
    </xf>
    <xf numFmtId="49" fontId="1" fillId="0" borderId="0" xfId="0" applyNumberFormat="1" applyFont="1" applyAlignment="1">
      <alignment wrapText="1"/>
    </xf>
    <xf numFmtId="0" fontId="1" fillId="0" borderId="2" xfId="0" applyFont="1" applyBorder="1" applyAlignment="1">
      <alignment wrapText="1"/>
    </xf>
    <xf numFmtId="49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16" fillId="0" borderId="0" xfId="0" applyFont="1" applyFill="1" applyAlignment="1">
      <alignment vertical="center" wrapText="1"/>
    </xf>
    <xf numFmtId="0" fontId="7" fillId="0" borderId="0" xfId="0" applyFont="1" applyFill="1"/>
    <xf numFmtId="0" fontId="0" fillId="2" borderId="0" xfId="0" applyFill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justify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0" fontId="24" fillId="0" borderId="0" xfId="0" applyFont="1" applyAlignment="1">
      <alignment vertical="center"/>
    </xf>
    <xf numFmtId="4" fontId="2" fillId="0" borderId="2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4" fillId="0" borderId="0" xfId="0" applyFont="1" applyAlignment="1">
      <alignment horizontal="justify" vertical="center"/>
    </xf>
    <xf numFmtId="0" fontId="27" fillId="0" borderId="0" xfId="0" applyFont="1"/>
    <xf numFmtId="0" fontId="2" fillId="0" borderId="0" xfId="0" applyFont="1" applyBorder="1" applyAlignment="1">
      <alignment horizontal="center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18" fillId="0" borderId="0" xfId="0" applyFont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0" fontId="25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Fill="1"/>
    <xf numFmtId="4" fontId="1" fillId="0" borderId="0" xfId="0" applyNumberFormat="1" applyFont="1"/>
    <xf numFmtId="4" fontId="2" fillId="0" borderId="3" xfId="0" applyNumberFormat="1" applyFont="1" applyBorder="1" applyAlignment="1">
      <alignment vertical="center" wrapText="1"/>
    </xf>
    <xf numFmtId="0" fontId="1" fillId="0" borderId="2" xfId="0" applyFont="1" applyBorder="1"/>
    <xf numFmtId="0" fontId="1" fillId="0" borderId="2" xfId="0" applyFont="1" applyBorder="1" applyAlignment="1"/>
    <xf numFmtId="0" fontId="2" fillId="0" borderId="2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49" fontId="1" fillId="0" borderId="5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 wrapText="1"/>
    </xf>
    <xf numFmtId="4" fontId="12" fillId="0" borderId="5" xfId="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0" fontId="2" fillId="0" borderId="2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righ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9" fillId="0" borderId="0" xfId="0" applyFont="1" applyAlignment="1">
      <alignment vertical="center" wrapText="1"/>
    </xf>
    <xf numFmtId="0" fontId="11" fillId="0" borderId="0" xfId="0" applyFont="1"/>
    <xf numFmtId="0" fontId="11" fillId="0" borderId="0" xfId="0" applyFont="1" applyAlignment="1">
      <alignment horizontal="left" vertical="center"/>
    </xf>
    <xf numFmtId="0" fontId="30" fillId="0" borderId="0" xfId="0" applyFont="1"/>
    <xf numFmtId="0" fontId="25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18" fillId="0" borderId="0" xfId="0" applyFont="1" applyAlignment="1">
      <alignment horizontal="left" vertical="center"/>
    </xf>
    <xf numFmtId="0" fontId="2" fillId="0" borderId="6" xfId="0" applyFont="1" applyFill="1" applyBorder="1" applyAlignment="1">
      <alignment horizontal="left" vertical="center" wrapText="1"/>
    </xf>
    <xf numFmtId="16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165" fontId="1" fillId="0" borderId="2" xfId="1" applyNumberFormat="1" applyFont="1" applyBorder="1" applyAlignment="1"/>
    <xf numFmtId="0" fontId="1" fillId="0" borderId="2" xfId="0" applyFont="1" applyBorder="1" applyAlignment="1">
      <alignment horizontal="center" wrapText="1"/>
    </xf>
    <xf numFmtId="165" fontId="1" fillId="0" borderId="2" xfId="1" applyNumberFormat="1" applyFont="1" applyBorder="1" applyAlignment="1">
      <alignment wrapText="1"/>
    </xf>
    <xf numFmtId="0" fontId="1" fillId="0" borderId="2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4" fontId="1" fillId="0" borderId="2" xfId="0" applyNumberFormat="1" applyFont="1" applyBorder="1" applyAlignment="1">
      <alignment wrapText="1"/>
    </xf>
    <xf numFmtId="0" fontId="19" fillId="0" borderId="0" xfId="0" applyFont="1" applyFill="1"/>
    <xf numFmtId="0" fontId="12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/>
    </xf>
    <xf numFmtId="49" fontId="12" fillId="0" borderId="5" xfId="0" applyNumberFormat="1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49" fontId="12" fillId="0" borderId="7" xfId="0" applyNumberFormat="1" applyFont="1" applyFill="1" applyBorder="1" applyAlignment="1">
      <alignment horizontal="center" vertical="center" wrapText="1"/>
    </xf>
    <xf numFmtId="49" fontId="12" fillId="0" borderId="8" xfId="0" applyNumberFormat="1" applyFont="1" applyFill="1" applyBorder="1" applyAlignment="1">
      <alignment horizontal="center" vertical="center" wrapText="1"/>
    </xf>
    <xf numFmtId="49" fontId="12" fillId="0" borderId="9" xfId="0" applyNumberFormat="1" applyFont="1" applyFill="1" applyBorder="1" applyAlignment="1">
      <alignment horizontal="center" vertical="center" wrapText="1"/>
    </xf>
    <xf numFmtId="49" fontId="12" fillId="0" borderId="10" xfId="0" applyNumberFormat="1" applyFont="1" applyFill="1" applyBorder="1" applyAlignment="1">
      <alignment horizontal="center" vertical="center" wrapText="1"/>
    </xf>
    <xf numFmtId="0" fontId="19" fillId="0" borderId="0" xfId="0" applyFont="1" applyFill="1" applyAlignment="1">
      <alignment wrapText="1"/>
    </xf>
    <xf numFmtId="49" fontId="7" fillId="0" borderId="5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4" fontId="7" fillId="0" borderId="5" xfId="0" applyNumberFormat="1" applyFont="1" applyFill="1" applyBorder="1" applyAlignment="1">
      <alignment horizontal="center" vertical="center" wrapText="1"/>
    </xf>
    <xf numFmtId="4" fontId="20" fillId="0" borderId="5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wrapText="1"/>
    </xf>
    <xf numFmtId="49" fontId="18" fillId="0" borderId="5" xfId="0" applyNumberFormat="1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4" fontId="18" fillId="0" borderId="5" xfId="0" applyNumberFormat="1" applyFont="1" applyFill="1" applyBorder="1" applyAlignment="1">
      <alignment horizontal="center" vertical="center" wrapText="1"/>
    </xf>
    <xf numFmtId="0" fontId="22" fillId="0" borderId="0" xfId="0" applyFont="1" applyFill="1"/>
    <xf numFmtId="49" fontId="25" fillId="0" borderId="5" xfId="0" applyNumberFormat="1" applyFont="1" applyFill="1" applyBorder="1" applyAlignment="1">
      <alignment horizontal="center" vertical="center" wrapText="1"/>
    </xf>
    <xf numFmtId="2" fontId="25" fillId="0" borderId="5" xfId="0" applyNumberFormat="1" applyFont="1" applyFill="1" applyBorder="1" applyAlignment="1">
      <alignment horizontal="center" vertical="center" wrapText="1"/>
    </xf>
    <xf numFmtId="4" fontId="25" fillId="0" borderId="5" xfId="0" applyNumberFormat="1" applyFont="1" applyFill="1" applyBorder="1" applyAlignment="1">
      <alignment horizontal="center" vertical="center" wrapText="1"/>
    </xf>
    <xf numFmtId="2" fontId="1" fillId="0" borderId="5" xfId="0" applyNumberFormat="1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0" fillId="0" borderId="0" xfId="0" applyFill="1"/>
    <xf numFmtId="0" fontId="1" fillId="0" borderId="0" xfId="0" applyFont="1" applyBorder="1"/>
    <xf numFmtId="2" fontId="1" fillId="0" borderId="2" xfId="0" applyNumberFormat="1" applyFont="1" applyBorder="1" applyAlignment="1">
      <alignment horizontal="center" wrapText="1"/>
    </xf>
    <xf numFmtId="4" fontId="1" fillId="0" borderId="2" xfId="0" applyNumberFormat="1" applyFont="1" applyBorder="1"/>
    <xf numFmtId="0" fontId="0" fillId="0" borderId="2" xfId="0" applyBorder="1"/>
    <xf numFmtId="3" fontId="2" fillId="0" borderId="3" xfId="0" applyNumberFormat="1" applyFont="1" applyBorder="1" applyAlignment="1">
      <alignment vertical="center" wrapText="1"/>
    </xf>
    <xf numFmtId="3" fontId="2" fillId="0" borderId="2" xfId="0" applyNumberFormat="1" applyFont="1" applyBorder="1" applyAlignment="1">
      <alignment horizontal="center" vertical="center" wrapText="1"/>
    </xf>
    <xf numFmtId="4" fontId="31" fillId="0" borderId="0" xfId="0" applyNumberFormat="1" applyFont="1"/>
    <xf numFmtId="0" fontId="0" fillId="0" borderId="0" xfId="0" applyFont="1"/>
    <xf numFmtId="2" fontId="2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NumberFormat="1" applyFont="1" applyBorder="1" applyAlignment="1">
      <alignment horizontal="center" vertical="center" wrapText="1"/>
    </xf>
    <xf numFmtId="4" fontId="11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4" fontId="0" fillId="0" borderId="0" xfId="0" applyNumberFormat="1"/>
    <xf numFmtId="4" fontId="11" fillId="0" borderId="11" xfId="0" applyNumberFormat="1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3" fontId="0" fillId="0" borderId="0" xfId="0" applyNumberFormat="1"/>
    <xf numFmtId="4" fontId="31" fillId="0" borderId="0" xfId="0" applyNumberFormat="1" applyFont="1"/>
    <xf numFmtId="0" fontId="2" fillId="0" borderId="2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/>
    </xf>
    <xf numFmtId="0" fontId="32" fillId="0" borderId="2" xfId="0" applyFont="1" applyFill="1" applyBorder="1" applyAlignment="1">
      <alignment horizontal="center" vertical="center" textRotation="90" wrapText="1"/>
    </xf>
    <xf numFmtId="0" fontId="32" fillId="0" borderId="2" xfId="0" applyFont="1" applyBorder="1" applyAlignment="1">
      <alignment vertical="center" textRotation="90" wrapText="1"/>
    </xf>
    <xf numFmtId="0" fontId="32" fillId="0" borderId="0" xfId="0" applyFont="1" applyAlignment="1">
      <alignment textRotation="90" wrapText="1"/>
    </xf>
    <xf numFmtId="0" fontId="32" fillId="0" borderId="0" xfId="0" applyFont="1" applyAlignment="1">
      <alignment horizontal="center" textRotation="90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0" fontId="8" fillId="0" borderId="0" xfId="0" applyFont="1" applyFill="1" applyAlignment="1">
      <alignment horizontal="center"/>
    </xf>
    <xf numFmtId="49" fontId="10" fillId="0" borderId="12" xfId="0" applyNumberFormat="1" applyFont="1" applyBorder="1" applyAlignment="1">
      <alignment horizontal="center" vertical="center" wrapText="1"/>
    </xf>
    <xf numFmtId="49" fontId="10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1" fillId="0" borderId="1" xfId="0" applyFont="1" applyBorder="1" applyAlignment="1">
      <alignment horizontal="right"/>
    </xf>
    <xf numFmtId="0" fontId="11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5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vertical="center"/>
    </xf>
    <xf numFmtId="49" fontId="10" fillId="0" borderId="13" xfId="0" applyNumberFormat="1" applyFont="1" applyBorder="1" applyAlignment="1">
      <alignment horizontal="center" vertical="center" wrapText="1"/>
    </xf>
    <xf numFmtId="49" fontId="10" fillId="0" borderId="14" xfId="0" applyNumberFormat="1" applyFont="1" applyBorder="1" applyAlignment="1">
      <alignment horizontal="center" vertical="center" wrapText="1"/>
    </xf>
    <xf numFmtId="49" fontId="10" fillId="0" borderId="15" xfId="0" applyNumberFormat="1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vertical="center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12" fillId="0" borderId="13" xfId="0" applyFont="1" applyBorder="1" applyAlignment="1">
      <alignment vertical="top" wrapText="1"/>
    </xf>
    <xf numFmtId="0" fontId="17" fillId="0" borderId="14" xfId="0" applyFont="1" applyBorder="1" applyAlignment="1">
      <alignment vertical="top" wrapText="1"/>
    </xf>
    <xf numFmtId="0" fontId="17" fillId="0" borderId="15" xfId="0" applyFont="1" applyBorder="1" applyAlignment="1">
      <alignment vertical="top" wrapText="1"/>
    </xf>
    <xf numFmtId="0" fontId="12" fillId="0" borderId="14" xfId="0" applyFont="1" applyBorder="1" applyAlignment="1">
      <alignment vertical="top" wrapText="1"/>
    </xf>
    <xf numFmtId="0" fontId="12" fillId="0" borderId="15" xfId="0" applyFont="1" applyBorder="1" applyAlignment="1">
      <alignment vertical="top" wrapText="1"/>
    </xf>
    <xf numFmtId="0" fontId="5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14" fillId="0" borderId="0" xfId="0" applyFont="1" applyAlignment="1">
      <alignment horizontal="center"/>
    </xf>
    <xf numFmtId="0" fontId="15" fillId="0" borderId="0" xfId="0" applyFont="1" applyAlignment="1"/>
    <xf numFmtId="0" fontId="6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12" fillId="0" borderId="13" xfId="0" applyFont="1" applyBorder="1" applyAlignment="1">
      <alignment wrapText="1"/>
    </xf>
    <xf numFmtId="0" fontId="17" fillId="0" borderId="14" xfId="0" applyFont="1" applyBorder="1" applyAlignment="1">
      <alignment wrapText="1"/>
    </xf>
    <xf numFmtId="0" fontId="17" fillId="0" borderId="15" xfId="0" applyFont="1" applyBorder="1" applyAlignment="1">
      <alignment wrapText="1"/>
    </xf>
    <xf numFmtId="0" fontId="2" fillId="0" borderId="5" xfId="0" applyFont="1" applyBorder="1" applyAlignment="1"/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2" fillId="0" borderId="8" xfId="0" applyFont="1" applyBorder="1" applyAlignment="1">
      <alignment horizontal="left" vertical="justify" wrapText="1"/>
    </xf>
    <xf numFmtId="0" fontId="12" fillId="0" borderId="9" xfId="0" applyFont="1" applyBorder="1" applyAlignment="1">
      <alignment horizontal="left" vertical="justify" wrapText="1"/>
    </xf>
    <xf numFmtId="0" fontId="12" fillId="0" borderId="17" xfId="0" applyFont="1" applyBorder="1" applyAlignment="1">
      <alignment horizontal="left" vertical="justify" wrapText="1"/>
    </xf>
    <xf numFmtId="0" fontId="17" fillId="0" borderId="13" xfId="0" applyFont="1" applyBorder="1" applyAlignment="1">
      <alignment horizontal="center" vertical="top" wrapText="1"/>
    </xf>
    <xf numFmtId="0" fontId="17" fillId="0" borderId="14" xfId="0" applyFont="1" applyBorder="1" applyAlignment="1">
      <alignment horizontal="center" vertical="top" wrapText="1"/>
    </xf>
    <xf numFmtId="0" fontId="17" fillId="0" borderId="15" xfId="0" applyFont="1" applyBorder="1" applyAlignment="1">
      <alignment horizontal="center" vertical="top" wrapText="1"/>
    </xf>
    <xf numFmtId="0" fontId="12" fillId="0" borderId="13" xfId="0" applyFont="1" applyBorder="1" applyAlignment="1">
      <alignment horizontal="left" vertical="justify" wrapText="1"/>
    </xf>
    <xf numFmtId="0" fontId="12" fillId="0" borderId="14" xfId="0" applyFont="1" applyBorder="1" applyAlignment="1">
      <alignment horizontal="left" vertical="justify" wrapText="1"/>
    </xf>
    <xf numFmtId="0" fontId="12" fillId="0" borderId="15" xfId="0" applyFont="1" applyBorder="1" applyAlignment="1">
      <alignment horizontal="left" vertical="justify" wrapText="1"/>
    </xf>
    <xf numFmtId="0" fontId="12" fillId="0" borderId="20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left" vertical="center" wrapText="1"/>
    </xf>
    <xf numFmtId="0" fontId="12" fillId="0" borderId="22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left" vertical="center" wrapText="1"/>
    </xf>
    <xf numFmtId="0" fontId="12" fillId="0" borderId="5" xfId="0" applyFont="1" applyBorder="1" applyAlignment="1">
      <alignment wrapText="1"/>
    </xf>
    <xf numFmtId="0" fontId="16" fillId="0" borderId="0" xfId="0" applyFont="1" applyFill="1" applyAlignment="1">
      <alignment horizontal="center" vertical="center" wrapText="1"/>
    </xf>
    <xf numFmtId="0" fontId="12" fillId="0" borderId="20" xfId="0" applyFont="1" applyBorder="1" applyAlignment="1">
      <alignment horizontal="center" vertical="top" wrapText="1"/>
    </xf>
    <xf numFmtId="0" fontId="17" fillId="0" borderId="21" xfId="0" applyFont="1" applyBorder="1" applyAlignment="1">
      <alignment horizontal="center" vertical="top" wrapText="1"/>
    </xf>
    <xf numFmtId="0" fontId="17" fillId="0" borderId="22" xfId="0" applyFont="1" applyBorder="1" applyAlignment="1">
      <alignment horizontal="center" vertical="top" wrapText="1"/>
    </xf>
    <xf numFmtId="0" fontId="17" fillId="0" borderId="7" xfId="0" applyFont="1" applyBorder="1" applyAlignment="1">
      <alignment horizontal="center" vertical="top" wrapText="1"/>
    </xf>
    <xf numFmtId="0" fontId="17" fillId="0" borderId="10" xfId="0" applyFont="1" applyBorder="1" applyAlignment="1">
      <alignment horizontal="center" vertical="top" wrapText="1"/>
    </xf>
    <xf numFmtId="0" fontId="17" fillId="0" borderId="17" xfId="0" applyFont="1" applyBorder="1" applyAlignment="1">
      <alignment horizontal="center" vertical="top" wrapText="1"/>
    </xf>
    <xf numFmtId="0" fontId="12" fillId="0" borderId="13" xfId="0" applyFont="1" applyBorder="1" applyAlignment="1">
      <alignment horizontal="center" vertical="top" wrapText="1"/>
    </xf>
    <xf numFmtId="0" fontId="2" fillId="0" borderId="5" xfId="0" applyFont="1" applyFill="1" applyBorder="1" applyAlignment="1"/>
    <xf numFmtId="4" fontId="1" fillId="0" borderId="5" xfId="0" applyNumberFormat="1" applyFont="1" applyFill="1" applyBorder="1" applyAlignment="1">
      <alignment horizontal="center" vertical="center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0" borderId="24" xfId="0" applyFont="1" applyBorder="1" applyAlignment="1"/>
    <xf numFmtId="4" fontId="1" fillId="0" borderId="2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4" fontId="1" fillId="0" borderId="5" xfId="0" applyNumberFormat="1" applyFont="1" applyBorder="1" applyAlignment="1">
      <alignment horizontal="center" vertical="center"/>
    </xf>
    <xf numFmtId="0" fontId="2" fillId="0" borderId="13" xfId="0" applyFont="1" applyFill="1" applyBorder="1" applyAlignment="1"/>
    <xf numFmtId="0" fontId="2" fillId="0" borderId="14" xfId="0" applyFont="1" applyFill="1" applyBorder="1" applyAlignment="1"/>
    <xf numFmtId="0" fontId="2" fillId="0" borderId="15" xfId="0" applyFont="1" applyFill="1" applyBorder="1" applyAlignment="1"/>
    <xf numFmtId="4" fontId="1" fillId="0" borderId="13" xfId="0" applyNumberFormat="1" applyFont="1" applyFill="1" applyBorder="1" applyAlignment="1">
      <alignment horizontal="center" vertical="center"/>
    </xf>
    <xf numFmtId="4" fontId="1" fillId="0" borderId="14" xfId="0" applyNumberFormat="1" applyFont="1" applyFill="1" applyBorder="1" applyAlignment="1">
      <alignment horizontal="center" vertical="center"/>
    </xf>
    <xf numFmtId="4" fontId="1" fillId="0" borderId="15" xfId="0" applyNumberFormat="1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wrapText="1"/>
    </xf>
    <xf numFmtId="0" fontId="2" fillId="0" borderId="14" xfId="0" applyFont="1" applyFill="1" applyBorder="1" applyAlignment="1">
      <alignment wrapText="1"/>
    </xf>
    <xf numFmtId="0" fontId="2" fillId="0" borderId="15" xfId="0" applyFont="1" applyFill="1" applyBorder="1" applyAlignment="1">
      <alignment wrapText="1"/>
    </xf>
    <xf numFmtId="0" fontId="2" fillId="0" borderId="8" xfId="0" applyFont="1" applyBorder="1" applyAlignment="1">
      <alignment horizontal="left" wrapText="1"/>
    </xf>
    <xf numFmtId="0" fontId="2" fillId="0" borderId="9" xfId="0" applyFont="1" applyBorder="1" applyAlignment="1">
      <alignment horizontal="left" wrapText="1"/>
    </xf>
    <xf numFmtId="0" fontId="2" fillId="0" borderId="16" xfId="0" applyFont="1" applyBorder="1" applyAlignment="1">
      <alignment horizontal="left" wrapText="1"/>
    </xf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0" fontId="2" fillId="0" borderId="13" xfId="0" applyFont="1" applyBorder="1" applyAlignment="1">
      <alignment horizontal="left" wrapText="1"/>
    </xf>
    <xf numFmtId="0" fontId="2" fillId="0" borderId="14" xfId="0" applyFont="1" applyBorder="1" applyAlignment="1">
      <alignment horizontal="left" wrapText="1"/>
    </xf>
    <xf numFmtId="0" fontId="2" fillId="0" borderId="15" xfId="0" applyFont="1" applyBorder="1" applyAlignment="1">
      <alignment horizontal="left" wrapText="1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1" fillId="0" borderId="13" xfId="0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left" vertical="center" wrapText="1"/>
    </xf>
    <xf numFmtId="0" fontId="7" fillId="0" borderId="13" xfId="0" applyFont="1" applyFill="1" applyBorder="1" applyAlignment="1">
      <alignment wrapText="1"/>
    </xf>
    <xf numFmtId="0" fontId="1" fillId="0" borderId="14" xfId="0" applyFont="1" applyFill="1" applyBorder="1" applyAlignment="1">
      <alignment wrapText="1"/>
    </xf>
    <xf numFmtId="0" fontId="18" fillId="0" borderId="13" xfId="0" applyFont="1" applyFill="1" applyBorder="1" applyAlignment="1">
      <alignment horizontal="left" vertical="center" wrapText="1"/>
    </xf>
    <xf numFmtId="0" fontId="18" fillId="0" borderId="14" xfId="0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left" vertical="top" wrapText="1"/>
    </xf>
    <xf numFmtId="0" fontId="1" fillId="0" borderId="14" xfId="0" applyFont="1" applyFill="1" applyBorder="1" applyAlignment="1">
      <alignment horizontal="left" vertical="top" wrapText="1"/>
    </xf>
    <xf numFmtId="0" fontId="1" fillId="0" borderId="15" xfId="0" applyFont="1" applyFill="1" applyBorder="1" applyAlignment="1">
      <alignment horizontal="left" vertical="top" wrapText="1"/>
    </xf>
    <xf numFmtId="0" fontId="1" fillId="0" borderId="13" xfId="0" applyFont="1" applyFill="1" applyBorder="1" applyAlignment="1">
      <alignment vertical="center" wrapText="1"/>
    </xf>
    <xf numFmtId="0" fontId="1" fillId="0" borderId="14" xfId="0" applyFont="1" applyFill="1" applyBorder="1" applyAlignment="1">
      <alignment vertical="center" wrapText="1"/>
    </xf>
    <xf numFmtId="0" fontId="18" fillId="0" borderId="13" xfId="0" applyFont="1" applyFill="1" applyBorder="1" applyAlignment="1">
      <alignment wrapText="1"/>
    </xf>
    <xf numFmtId="0" fontId="18" fillId="0" borderId="14" xfId="0" applyFont="1" applyFill="1" applyBorder="1" applyAlignment="1">
      <alignment wrapText="1"/>
    </xf>
    <xf numFmtId="0" fontId="1" fillId="0" borderId="13" xfId="0" applyFont="1" applyFill="1" applyBorder="1" applyAlignment="1">
      <alignment wrapText="1"/>
    </xf>
    <xf numFmtId="0" fontId="6" fillId="0" borderId="13" xfId="0" applyFont="1" applyFill="1" applyBorder="1" applyAlignment="1"/>
    <xf numFmtId="0" fontId="12" fillId="0" borderId="2" xfId="0" applyFont="1" applyFill="1" applyBorder="1" applyAlignment="1">
      <alignment horizontal="center" vertical="center" wrapText="1"/>
    </xf>
    <xf numFmtId="0" fontId="18" fillId="0" borderId="13" xfId="0" applyFont="1" applyFill="1" applyBorder="1" applyAlignment="1">
      <alignment vertical="center" wrapText="1"/>
    </xf>
    <xf numFmtId="0" fontId="18" fillId="0" borderId="14" xfId="0" applyFont="1" applyFill="1" applyBorder="1" applyAlignment="1">
      <alignment vertical="center" wrapText="1"/>
    </xf>
    <xf numFmtId="0" fontId="12" fillId="0" borderId="25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textRotation="90" wrapText="1"/>
    </xf>
    <xf numFmtId="0" fontId="12" fillId="0" borderId="26" xfId="0" applyFont="1" applyFill="1" applyBorder="1" applyAlignment="1">
      <alignment horizontal="center" vertical="center" textRotation="90" wrapText="1"/>
    </xf>
    <xf numFmtId="0" fontId="12" fillId="0" borderId="3" xfId="0" applyFont="1" applyFill="1" applyBorder="1" applyAlignment="1">
      <alignment horizontal="center" vertical="center" textRotation="90" wrapText="1"/>
    </xf>
    <xf numFmtId="0" fontId="12" fillId="0" borderId="2" xfId="0" applyFont="1" applyFill="1" applyBorder="1" applyAlignment="1">
      <alignment horizontal="justify" vertical="center" textRotation="90" wrapText="1"/>
    </xf>
    <xf numFmtId="0" fontId="6" fillId="0" borderId="1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49" fontId="12" fillId="0" borderId="8" xfId="0" applyNumberFormat="1" applyFont="1" applyFill="1" applyBorder="1" applyAlignment="1">
      <alignment horizontal="center" vertical="center" wrapText="1"/>
    </xf>
    <xf numFmtId="49" fontId="12" fillId="0" borderId="9" xfId="0" applyNumberFormat="1" applyFont="1" applyFill="1" applyBorder="1" applyAlignment="1">
      <alignment horizontal="center" vertical="center" wrapText="1"/>
    </xf>
    <xf numFmtId="49" fontId="12" fillId="0" borderId="16" xfId="0" applyNumberFormat="1" applyFont="1" applyFill="1" applyBorder="1" applyAlignment="1">
      <alignment horizontal="center" vertical="center" wrapText="1"/>
    </xf>
    <xf numFmtId="0" fontId="21" fillId="0" borderId="18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/>
    <xf numFmtId="0" fontId="1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right" vertical="center" wrapText="1"/>
    </xf>
    <xf numFmtId="0" fontId="18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25" xfId="0" applyFont="1" applyBorder="1" applyAlignment="1">
      <alignment horizontal="left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97"/>
  <sheetViews>
    <sheetView tabSelected="1" view="pageBreakPreview" zoomScale="70" zoomScaleSheetLayoutView="70" workbookViewId="0">
      <selection sqref="A1:XFD1048576"/>
    </sheetView>
  </sheetViews>
  <sheetFormatPr defaultRowHeight="12.75" x14ac:dyDescent="0.2"/>
  <cols>
    <col min="13" max="13" width="15.140625" customWidth="1"/>
    <col min="15" max="15" width="11.28515625" customWidth="1"/>
    <col min="17" max="17" width="7.28515625" customWidth="1"/>
    <col min="18" max="18" width="11" customWidth="1"/>
    <col min="19" max="19" width="5.28515625" hidden="1" customWidth="1"/>
    <col min="20" max="20" width="8.85546875" hidden="1" customWidth="1"/>
  </cols>
  <sheetData>
    <row r="1" spans="1:21" s="1" customFormat="1" x14ac:dyDescent="0.2">
      <c r="A1" s="11"/>
      <c r="M1" s="149" t="s">
        <v>1</v>
      </c>
      <c r="N1" s="149"/>
      <c r="O1" s="149"/>
      <c r="P1" s="149"/>
    </row>
    <row r="2" spans="1:21" s="1" customFormat="1" ht="13.15" customHeight="1" x14ac:dyDescent="0.2">
      <c r="A2" s="11"/>
      <c r="L2" s="150" t="s">
        <v>560</v>
      </c>
      <c r="M2" s="151"/>
      <c r="N2" s="151"/>
      <c r="O2" s="151"/>
      <c r="P2" s="151"/>
      <c r="Q2" s="151"/>
    </row>
    <row r="3" spans="1:21" s="1" customFormat="1" x14ac:dyDescent="0.2">
      <c r="A3" s="2"/>
      <c r="M3" s="152" t="s">
        <v>41</v>
      </c>
      <c r="N3" s="152"/>
      <c r="O3" s="152"/>
      <c r="P3" s="152"/>
      <c r="Q3" s="153"/>
    </row>
    <row r="4" spans="1:21" s="1" customFormat="1" x14ac:dyDescent="0.2">
      <c r="A4" s="2"/>
      <c r="L4" s="154" t="s">
        <v>561</v>
      </c>
      <c r="M4" s="154"/>
      <c r="N4" s="154"/>
      <c r="O4" s="154"/>
      <c r="P4" s="154"/>
      <c r="Q4" s="12"/>
    </row>
    <row r="5" spans="1:21" s="1" customFormat="1" ht="12.6" customHeight="1" x14ac:dyDescent="0.2">
      <c r="A5" s="2"/>
      <c r="L5" s="155" t="s">
        <v>36</v>
      </c>
      <c r="M5" s="156"/>
      <c r="N5" s="156"/>
      <c r="O5" s="156"/>
      <c r="P5" s="156"/>
      <c r="Q5" s="156"/>
      <c r="R5" s="10"/>
    </row>
    <row r="6" spans="1:21" s="1" customFormat="1" ht="8.4499999999999993" customHeight="1" x14ac:dyDescent="0.2">
      <c r="A6" s="2"/>
      <c r="L6" s="14"/>
      <c r="M6" s="14"/>
      <c r="N6" s="14"/>
      <c r="O6" s="14"/>
      <c r="P6" s="14"/>
      <c r="Q6" s="14"/>
      <c r="R6" s="14"/>
    </row>
    <row r="7" spans="1:21" s="1" customFormat="1" ht="16.149999999999999" customHeight="1" x14ac:dyDescent="0.2">
      <c r="A7" s="11"/>
      <c r="M7" s="149" t="s">
        <v>44</v>
      </c>
      <c r="N7" s="149"/>
      <c r="O7" s="149"/>
      <c r="P7" s="149"/>
      <c r="U7" s="1" t="s">
        <v>417</v>
      </c>
    </row>
    <row r="8" spans="1:21" s="1" customFormat="1" ht="8.25" customHeight="1" x14ac:dyDescent="0.2">
      <c r="N8" s="117"/>
      <c r="O8" s="117"/>
    </row>
    <row r="9" spans="1:21" s="1" customFormat="1" ht="8.25" customHeight="1" x14ac:dyDescent="0.2"/>
    <row r="10" spans="1:21" s="3" customFormat="1" ht="25.15" customHeight="1" x14ac:dyDescent="0.3">
      <c r="A10" s="146" t="s">
        <v>446</v>
      </c>
      <c r="B10" s="146"/>
      <c r="C10" s="146"/>
      <c r="D10" s="146"/>
      <c r="E10" s="146"/>
      <c r="F10" s="146"/>
      <c r="G10" s="146"/>
      <c r="H10" s="146"/>
      <c r="I10" s="146"/>
      <c r="J10" s="146"/>
      <c r="K10" s="146"/>
      <c r="L10" s="146"/>
      <c r="M10" s="146"/>
      <c r="N10" s="146"/>
      <c r="O10" s="146"/>
      <c r="P10" s="146"/>
      <c r="Q10" s="146"/>
      <c r="R10" s="146"/>
      <c r="S10" s="146"/>
      <c r="T10" s="146"/>
    </row>
    <row r="11" spans="1:21" s="1" customFormat="1" x14ac:dyDescent="0.2"/>
    <row r="12" spans="1:21" s="1" customFormat="1" ht="22.9" customHeight="1" x14ac:dyDescent="0.2">
      <c r="A12" s="157"/>
      <c r="B12" s="157"/>
      <c r="C12" s="157"/>
      <c r="D12" s="157"/>
      <c r="E12" s="157"/>
      <c r="F12" s="157"/>
      <c r="G12" s="157"/>
      <c r="H12" s="157"/>
      <c r="I12" s="157"/>
      <c r="J12" s="157"/>
      <c r="K12" s="157"/>
      <c r="L12" s="157"/>
      <c r="M12" s="157"/>
      <c r="N12" s="157"/>
      <c r="O12" s="157"/>
      <c r="P12" s="157"/>
      <c r="Q12" s="157"/>
      <c r="R12" s="157"/>
      <c r="S12" s="157"/>
      <c r="T12" s="157"/>
    </row>
    <row r="13" spans="1:21" s="1" customFormat="1" x14ac:dyDescent="0.2">
      <c r="A13" s="160" t="s">
        <v>562</v>
      </c>
      <c r="B13" s="160"/>
      <c r="C13" s="160"/>
      <c r="D13" s="160"/>
      <c r="E13" s="160"/>
      <c r="F13" s="160"/>
      <c r="G13" s="160"/>
      <c r="H13" s="160"/>
      <c r="I13" s="160"/>
      <c r="J13" s="160"/>
      <c r="K13" s="160"/>
      <c r="L13" s="160"/>
      <c r="M13" s="160"/>
      <c r="N13" s="160"/>
      <c r="O13" s="160"/>
      <c r="P13" s="160"/>
      <c r="Q13" s="160"/>
      <c r="R13" s="160"/>
    </row>
    <row r="14" spans="1:21" s="1" customFormat="1" ht="12.75" customHeight="1" x14ac:dyDescent="0.25">
      <c r="D14" s="6"/>
    </row>
    <row r="15" spans="1:21" s="1" customFormat="1" ht="17.25" customHeight="1" x14ac:dyDescent="0.25">
      <c r="A15" s="158" t="s">
        <v>30</v>
      </c>
      <c r="B15" s="158"/>
      <c r="C15" s="158"/>
      <c r="D15" s="158"/>
      <c r="E15" s="158"/>
      <c r="F15" s="158"/>
      <c r="G15" s="158"/>
      <c r="H15" s="158"/>
      <c r="I15" s="158"/>
      <c r="J15" s="158"/>
      <c r="K15" s="158"/>
      <c r="L15" s="158"/>
      <c r="M15" s="158"/>
      <c r="N15" s="158"/>
      <c r="O15" s="158"/>
      <c r="P15" s="158"/>
      <c r="Q15" s="158"/>
      <c r="R15" s="158"/>
      <c r="S15" s="158"/>
      <c r="T15" s="158"/>
    </row>
    <row r="16" spans="1:21" s="1" customFormat="1" x14ac:dyDescent="0.2">
      <c r="A16" s="159" t="s">
        <v>13</v>
      </c>
      <c r="B16" s="159"/>
      <c r="C16" s="159"/>
      <c r="D16" s="159"/>
      <c r="E16" s="159"/>
      <c r="F16" s="159"/>
      <c r="G16" s="159"/>
      <c r="H16" s="159"/>
      <c r="I16" s="159"/>
      <c r="J16" s="159"/>
      <c r="K16" s="159"/>
      <c r="L16" s="159"/>
      <c r="M16" s="159"/>
      <c r="N16" s="159"/>
      <c r="O16" s="159"/>
      <c r="P16" s="159"/>
      <c r="Q16" s="159"/>
      <c r="R16" s="159"/>
      <c r="S16" s="159"/>
      <c r="T16" s="159"/>
    </row>
    <row r="17" spans="1:20" s="1" customFormat="1" x14ac:dyDescent="0.2">
      <c r="D17" s="16"/>
    </row>
    <row r="18" spans="1:20" s="1" customFormat="1" x14ac:dyDescent="0.2">
      <c r="A18" s="16"/>
      <c r="G18" s="13" t="s">
        <v>416</v>
      </c>
      <c r="H18" s="13"/>
      <c r="I18" s="13"/>
      <c r="J18" s="14"/>
      <c r="K18" s="14" t="s">
        <v>563</v>
      </c>
      <c r="L18" s="14"/>
    </row>
    <row r="19" spans="1:20" s="1" customFormat="1" x14ac:dyDescent="0.2">
      <c r="A19" s="16"/>
      <c r="H19" s="8" t="s">
        <v>14</v>
      </c>
      <c r="I19" s="15"/>
      <c r="J19" s="15"/>
      <c r="K19" s="15"/>
      <c r="L19" s="4"/>
    </row>
    <row r="20" spans="1:20" s="1" customFormat="1" x14ac:dyDescent="0.2">
      <c r="A20" s="16"/>
      <c r="D20" s="16"/>
      <c r="H20" s="3"/>
      <c r="I20" s="3"/>
      <c r="J20" s="4"/>
    </row>
    <row r="21" spans="1:20" s="1" customFormat="1" ht="15" customHeight="1" x14ac:dyDescent="0.2">
      <c r="A21" s="161" t="s">
        <v>24</v>
      </c>
      <c r="B21" s="162"/>
      <c r="C21" s="162"/>
      <c r="D21" s="162"/>
      <c r="E21" s="162"/>
      <c r="F21" s="171" t="s">
        <v>564</v>
      </c>
      <c r="G21" s="172"/>
      <c r="H21" s="172"/>
      <c r="I21" s="172"/>
      <c r="J21" s="172"/>
      <c r="K21" s="172"/>
      <c r="L21" s="172"/>
      <c r="M21" s="172"/>
      <c r="N21" s="172"/>
      <c r="O21" s="172"/>
      <c r="P21" s="172"/>
      <c r="Q21" s="172"/>
      <c r="R21" s="172"/>
      <c r="S21" s="172"/>
      <c r="T21" s="173"/>
    </row>
    <row r="22" spans="1:20" s="1" customFormat="1" ht="15" customHeight="1" x14ac:dyDescent="0.2">
      <c r="A22" s="161" t="s">
        <v>25</v>
      </c>
      <c r="B22" s="162"/>
      <c r="C22" s="162"/>
      <c r="D22" s="162"/>
      <c r="E22" s="162"/>
      <c r="F22" s="171" t="s">
        <v>565</v>
      </c>
      <c r="G22" s="172"/>
      <c r="H22" s="172"/>
      <c r="I22" s="172"/>
      <c r="J22" s="172"/>
      <c r="K22" s="172"/>
      <c r="L22" s="172"/>
      <c r="M22" s="172"/>
      <c r="N22" s="172"/>
      <c r="O22" s="172"/>
      <c r="P22" s="172"/>
      <c r="Q22" s="172"/>
      <c r="R22" s="172"/>
      <c r="S22" s="172"/>
      <c r="T22" s="173"/>
    </row>
    <row r="23" spans="1:20" s="1" customFormat="1" ht="15" customHeight="1" x14ac:dyDescent="0.2">
      <c r="A23" s="161" t="s">
        <v>15</v>
      </c>
      <c r="B23" s="162"/>
      <c r="C23" s="162"/>
      <c r="D23" s="162"/>
      <c r="E23" s="162"/>
      <c r="F23" s="171" t="s">
        <v>565</v>
      </c>
      <c r="G23" s="172"/>
      <c r="H23" s="172"/>
      <c r="I23" s="172"/>
      <c r="J23" s="172"/>
      <c r="K23" s="172"/>
      <c r="L23" s="172"/>
      <c r="M23" s="172"/>
      <c r="N23" s="172"/>
      <c r="O23" s="172"/>
      <c r="P23" s="172"/>
      <c r="Q23" s="172"/>
      <c r="R23" s="172"/>
      <c r="S23" s="172"/>
      <c r="T23" s="173"/>
    </row>
    <row r="24" spans="1:20" s="1" customFormat="1" ht="15.75" customHeight="1" x14ac:dyDescent="0.2">
      <c r="A24" s="161" t="s">
        <v>16</v>
      </c>
      <c r="B24" s="162"/>
      <c r="C24" s="162"/>
      <c r="D24" s="162"/>
      <c r="E24" s="162"/>
      <c r="F24" s="163" t="s">
        <v>566</v>
      </c>
      <c r="G24" s="164"/>
      <c r="H24" s="164"/>
      <c r="I24" s="164"/>
      <c r="J24" s="164"/>
      <c r="K24" s="165"/>
      <c r="L24" s="147" t="s">
        <v>567</v>
      </c>
      <c r="M24" s="148"/>
      <c r="N24" s="148"/>
      <c r="O24" s="148"/>
      <c r="P24" s="148"/>
      <c r="Q24" s="148"/>
      <c r="R24" s="148"/>
      <c r="S24" s="148"/>
      <c r="T24" s="148"/>
    </row>
    <row r="25" spans="1:20" s="3" customFormat="1" ht="40.15" customHeight="1" x14ac:dyDescent="0.2">
      <c r="A25" s="166" t="s">
        <v>49</v>
      </c>
      <c r="B25" s="167"/>
      <c r="C25" s="167"/>
      <c r="D25" s="167"/>
      <c r="E25" s="167"/>
      <c r="F25" s="168"/>
      <c r="G25" s="169"/>
      <c r="H25" s="169"/>
      <c r="I25" s="169"/>
      <c r="J25" s="169"/>
      <c r="K25" s="169"/>
      <c r="L25" s="169"/>
      <c r="M25" s="169"/>
      <c r="N25" s="169"/>
      <c r="O25" s="169"/>
      <c r="P25" s="169"/>
      <c r="Q25" s="169"/>
      <c r="R25" s="169"/>
      <c r="S25" s="169"/>
      <c r="T25" s="170"/>
    </row>
    <row r="26" spans="1:20" s="1" customFormat="1" ht="15" customHeight="1" x14ac:dyDescent="0.2">
      <c r="A26" s="161" t="s">
        <v>17</v>
      </c>
      <c r="B26" s="162"/>
      <c r="C26" s="162"/>
      <c r="D26" s="162"/>
      <c r="E26" s="162"/>
      <c r="F26" s="171" t="s">
        <v>568</v>
      </c>
      <c r="G26" s="172"/>
      <c r="H26" s="172"/>
      <c r="I26" s="172"/>
      <c r="J26" s="172"/>
      <c r="K26" s="172"/>
      <c r="L26" s="172"/>
      <c r="M26" s="172"/>
      <c r="N26" s="172"/>
      <c r="O26" s="172"/>
      <c r="P26" s="172"/>
      <c r="Q26" s="172"/>
      <c r="R26" s="172"/>
      <c r="S26" s="172"/>
      <c r="T26" s="173"/>
    </row>
    <row r="27" spans="1:20" s="1" customFormat="1" ht="15" customHeight="1" x14ac:dyDescent="0.2">
      <c r="A27" s="161" t="s">
        <v>26</v>
      </c>
      <c r="B27" s="162"/>
      <c r="C27" s="162"/>
      <c r="D27" s="162"/>
      <c r="E27" s="162"/>
      <c r="F27" s="181" t="s">
        <v>43</v>
      </c>
      <c r="G27" s="182"/>
      <c r="H27" s="182"/>
      <c r="I27" s="182"/>
      <c r="J27" s="182"/>
      <c r="K27" s="182"/>
      <c r="L27" s="182"/>
      <c r="M27" s="182"/>
      <c r="N27" s="182"/>
      <c r="O27" s="182"/>
      <c r="P27" s="182"/>
      <c r="Q27" s="182"/>
      <c r="R27" s="182"/>
      <c r="S27" s="182"/>
      <c r="T27" s="183"/>
    </row>
    <row r="28" spans="1:20" s="1" customFormat="1" ht="15" customHeight="1" x14ac:dyDescent="0.2">
      <c r="A28" s="161" t="s">
        <v>18</v>
      </c>
      <c r="B28" s="162"/>
      <c r="C28" s="162"/>
      <c r="D28" s="162"/>
      <c r="E28" s="162"/>
      <c r="F28" s="181" t="s">
        <v>42</v>
      </c>
      <c r="G28" s="182"/>
      <c r="H28" s="182"/>
      <c r="I28" s="182"/>
      <c r="J28" s="182"/>
      <c r="K28" s="182"/>
      <c r="L28" s="182"/>
      <c r="M28" s="182"/>
      <c r="N28" s="182"/>
      <c r="O28" s="182"/>
      <c r="P28" s="182"/>
      <c r="Q28" s="182"/>
      <c r="R28" s="182"/>
      <c r="S28" s="182"/>
      <c r="T28" s="183"/>
    </row>
    <row r="29" spans="1:20" s="1" customFormat="1" ht="7.5" customHeight="1" x14ac:dyDescent="0.2">
      <c r="A29" s="16"/>
      <c r="B29" s="174"/>
      <c r="C29" s="153"/>
      <c r="D29" s="153"/>
      <c r="E29" s="153"/>
      <c r="F29" s="153"/>
      <c r="G29" s="153"/>
      <c r="H29" s="153"/>
      <c r="I29" s="153"/>
      <c r="J29" s="153"/>
      <c r="K29" s="16"/>
    </row>
    <row r="30" spans="1:20" s="1" customFormat="1" ht="12.75" customHeight="1" x14ac:dyDescent="0.25">
      <c r="A30" s="184" t="s">
        <v>142</v>
      </c>
      <c r="B30" s="185"/>
      <c r="C30" s="185"/>
      <c r="D30" s="185"/>
      <c r="E30" s="185"/>
      <c r="F30" s="185"/>
      <c r="G30" s="185"/>
      <c r="H30" s="185"/>
      <c r="I30" s="185"/>
      <c r="J30" s="185"/>
      <c r="K30" s="185"/>
      <c r="L30" s="185"/>
      <c r="M30" s="185"/>
      <c r="N30" s="185"/>
      <c r="O30" s="185"/>
      <c r="P30" s="185"/>
      <c r="Q30" s="185"/>
      <c r="R30" s="185"/>
      <c r="S30" s="185"/>
      <c r="T30" s="185"/>
    </row>
    <row r="31" spans="1:20" s="1" customFormat="1" ht="6.75" customHeight="1" x14ac:dyDescent="0.2">
      <c r="A31" s="16"/>
      <c r="B31" s="17"/>
      <c r="C31" s="12"/>
      <c r="D31" s="12"/>
      <c r="E31" s="12"/>
      <c r="F31" s="12"/>
      <c r="G31" s="12"/>
      <c r="H31" s="12"/>
      <c r="I31" s="12"/>
      <c r="J31" s="12"/>
      <c r="K31" s="16"/>
    </row>
    <row r="32" spans="1:20" s="1" customFormat="1" ht="14.25" x14ac:dyDescent="0.2">
      <c r="A32" s="186" t="s">
        <v>4</v>
      </c>
      <c r="B32" s="149"/>
      <c r="C32" s="149"/>
      <c r="D32" s="149"/>
      <c r="E32" s="149"/>
      <c r="F32" s="149"/>
      <c r="G32" s="149"/>
      <c r="H32" s="149"/>
      <c r="I32" s="149"/>
      <c r="J32" s="149"/>
      <c r="K32" s="149"/>
      <c r="L32" s="153"/>
      <c r="M32" s="153"/>
      <c r="N32" s="153"/>
      <c r="O32" s="153"/>
      <c r="P32" s="153"/>
      <c r="Q32" s="153"/>
      <c r="R32" s="153"/>
      <c r="S32" s="153"/>
      <c r="T32" s="153"/>
    </row>
    <row r="33" spans="1:20" s="1" customFormat="1" ht="6.75" customHeight="1" x14ac:dyDescent="0.25">
      <c r="A33" s="5"/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20" s="5" customFormat="1" ht="15" x14ac:dyDescent="0.25">
      <c r="A34" s="187" t="s">
        <v>19</v>
      </c>
      <c r="B34" s="188"/>
      <c r="C34" s="188"/>
      <c r="D34" s="188"/>
      <c r="E34" s="188"/>
      <c r="F34" s="188"/>
      <c r="G34" s="188"/>
      <c r="H34" s="188"/>
      <c r="I34" s="188"/>
      <c r="J34" s="189"/>
      <c r="K34" s="175" t="s">
        <v>20</v>
      </c>
      <c r="L34" s="175"/>
      <c r="M34" s="175"/>
      <c r="N34" s="175"/>
      <c r="O34" s="175"/>
      <c r="P34" s="175"/>
      <c r="Q34" s="175"/>
      <c r="R34" s="175"/>
      <c r="S34" s="175"/>
      <c r="T34" s="7"/>
    </row>
    <row r="35" spans="1:20" s="1" customFormat="1" x14ac:dyDescent="0.2">
      <c r="A35" s="194" t="s">
        <v>569</v>
      </c>
      <c r="B35" s="195"/>
      <c r="C35" s="195"/>
      <c r="D35" s="195"/>
      <c r="E35" s="195"/>
      <c r="F35" s="195"/>
      <c r="G35" s="195"/>
      <c r="H35" s="195"/>
      <c r="I35" s="195"/>
      <c r="J35" s="196"/>
      <c r="K35" s="197" t="s">
        <v>570</v>
      </c>
      <c r="L35" s="198"/>
      <c r="M35" s="198"/>
      <c r="N35" s="198"/>
      <c r="O35" s="198"/>
      <c r="P35" s="198"/>
      <c r="Q35" s="198"/>
      <c r="R35" s="198"/>
      <c r="S35" s="198"/>
      <c r="T35" s="199"/>
    </row>
    <row r="36" spans="1:20" s="1" customFormat="1" x14ac:dyDescent="0.2">
      <c r="A36" s="176"/>
      <c r="B36" s="177"/>
      <c r="C36" s="177"/>
      <c r="D36" s="177"/>
      <c r="E36" s="177"/>
      <c r="F36" s="177"/>
      <c r="G36" s="177"/>
      <c r="H36" s="177"/>
      <c r="I36" s="177"/>
      <c r="J36" s="178"/>
      <c r="K36" s="176"/>
      <c r="L36" s="179"/>
      <c r="M36" s="179"/>
      <c r="N36" s="179"/>
      <c r="O36" s="179"/>
      <c r="P36" s="179"/>
      <c r="Q36" s="179"/>
      <c r="R36" s="179"/>
      <c r="S36" s="179"/>
      <c r="T36" s="180"/>
    </row>
    <row r="37" spans="1:20" s="1" customFormat="1" x14ac:dyDescent="0.2">
      <c r="A37" s="176"/>
      <c r="B37" s="177"/>
      <c r="C37" s="177"/>
      <c r="D37" s="177"/>
      <c r="E37" s="177"/>
      <c r="F37" s="177"/>
      <c r="G37" s="177"/>
      <c r="H37" s="177"/>
      <c r="I37" s="177"/>
      <c r="J37" s="178"/>
      <c r="K37" s="176"/>
      <c r="L37" s="179"/>
      <c r="M37" s="179"/>
      <c r="N37" s="179"/>
      <c r="O37" s="179"/>
      <c r="P37" s="179"/>
      <c r="Q37" s="179"/>
      <c r="R37" s="179"/>
      <c r="S37" s="179"/>
      <c r="T37" s="180"/>
    </row>
    <row r="38" spans="1:20" s="1" customFormat="1" ht="10.5" customHeight="1" x14ac:dyDescent="0.25">
      <c r="A38" s="190"/>
      <c r="B38" s="191"/>
      <c r="C38" s="191"/>
      <c r="D38" s="191"/>
      <c r="E38" s="191"/>
      <c r="F38" s="191"/>
      <c r="G38" s="191"/>
      <c r="H38" s="191"/>
      <c r="I38" s="191"/>
      <c r="J38" s="192"/>
      <c r="K38" s="193"/>
      <c r="L38" s="193"/>
      <c r="M38" s="193"/>
      <c r="N38" s="193"/>
      <c r="O38" s="193"/>
      <c r="P38" s="193"/>
      <c r="Q38" s="193"/>
      <c r="R38" s="193"/>
      <c r="S38" s="193"/>
      <c r="T38" s="193"/>
    </row>
    <row r="39" spans="1:20" s="1" customFormat="1" ht="15" x14ac:dyDescent="0.25">
      <c r="A39" s="190"/>
      <c r="B39" s="191"/>
      <c r="C39" s="191"/>
      <c r="D39" s="191"/>
      <c r="E39" s="191"/>
      <c r="F39" s="191"/>
      <c r="G39" s="191"/>
      <c r="H39" s="191"/>
      <c r="I39" s="191"/>
      <c r="J39" s="192"/>
      <c r="K39" s="193"/>
      <c r="L39" s="193"/>
      <c r="M39" s="193"/>
      <c r="N39" s="193"/>
      <c r="O39" s="193"/>
      <c r="P39" s="193"/>
      <c r="Q39" s="193"/>
      <c r="R39" s="193"/>
      <c r="S39" s="193"/>
      <c r="T39" s="193"/>
    </row>
    <row r="40" spans="1:20" s="1" customFormat="1" ht="15" x14ac:dyDescent="0.25">
      <c r="A40" s="190"/>
      <c r="B40" s="191"/>
      <c r="C40" s="191"/>
      <c r="D40" s="191"/>
      <c r="E40" s="191"/>
      <c r="F40" s="191"/>
      <c r="G40" s="191"/>
      <c r="H40" s="191"/>
      <c r="I40" s="191"/>
      <c r="J40" s="192"/>
      <c r="K40" s="193"/>
      <c r="L40" s="193"/>
      <c r="M40" s="193"/>
      <c r="N40" s="193"/>
      <c r="O40" s="193"/>
      <c r="P40" s="193"/>
      <c r="Q40" s="193"/>
      <c r="R40" s="193"/>
      <c r="S40" s="193"/>
      <c r="T40" s="193"/>
    </row>
    <row r="41" spans="1:20" s="1" customFormat="1" ht="9" customHeight="1" x14ac:dyDescent="0.25">
      <c r="A41" s="5"/>
      <c r="B41" s="153"/>
      <c r="C41" s="153"/>
      <c r="D41" s="153"/>
      <c r="E41" s="153"/>
      <c r="F41" s="153"/>
      <c r="G41" s="153"/>
      <c r="H41" s="153"/>
      <c r="I41" s="153"/>
      <c r="J41" s="153"/>
      <c r="K41" s="153"/>
    </row>
    <row r="42" spans="1:20" s="1" customFormat="1" ht="14.25" x14ac:dyDescent="0.2">
      <c r="A42" s="186" t="s">
        <v>5</v>
      </c>
      <c r="B42" s="149"/>
      <c r="C42" s="149"/>
      <c r="D42" s="149"/>
      <c r="E42" s="149"/>
      <c r="F42" s="149"/>
      <c r="G42" s="149"/>
      <c r="H42" s="149"/>
      <c r="I42" s="149"/>
      <c r="J42" s="149"/>
      <c r="K42" s="149"/>
      <c r="L42" s="153"/>
      <c r="M42" s="153"/>
      <c r="N42" s="153"/>
      <c r="O42" s="153"/>
      <c r="P42" s="153"/>
      <c r="Q42" s="153"/>
      <c r="R42" s="153"/>
      <c r="S42" s="153"/>
      <c r="T42" s="153"/>
    </row>
    <row r="43" spans="1:20" s="1" customFormat="1" ht="9.75" customHeight="1" x14ac:dyDescent="0.25">
      <c r="A43" s="5"/>
      <c r="B43" s="153"/>
      <c r="C43" s="153"/>
      <c r="D43" s="153"/>
      <c r="E43" s="153"/>
      <c r="F43" s="153"/>
      <c r="G43" s="153"/>
      <c r="H43" s="153"/>
      <c r="I43" s="153"/>
      <c r="J43" s="153"/>
      <c r="K43" s="153"/>
    </row>
    <row r="44" spans="1:20" s="1" customFormat="1" ht="15" x14ac:dyDescent="0.25">
      <c r="A44" s="187" t="s">
        <v>418</v>
      </c>
      <c r="B44" s="188"/>
      <c r="C44" s="188"/>
      <c r="D44" s="188"/>
      <c r="E44" s="188"/>
      <c r="F44" s="188"/>
      <c r="G44" s="188"/>
      <c r="H44" s="188"/>
      <c r="I44" s="188"/>
      <c r="J44" s="189"/>
      <c r="K44" s="205" t="s">
        <v>21</v>
      </c>
      <c r="L44" s="205"/>
      <c r="M44" s="205"/>
      <c r="N44" s="205"/>
      <c r="O44" s="205"/>
      <c r="P44" s="205"/>
      <c r="Q44" s="205"/>
      <c r="R44" s="205"/>
      <c r="S44" s="205"/>
      <c r="T44" s="20"/>
    </row>
    <row r="45" spans="1:20" s="1" customFormat="1" x14ac:dyDescent="0.2">
      <c r="A45" s="201" t="s">
        <v>571</v>
      </c>
      <c r="B45" s="202"/>
      <c r="C45" s="202"/>
      <c r="D45" s="202"/>
      <c r="E45" s="202"/>
      <c r="F45" s="202"/>
      <c r="G45" s="202"/>
      <c r="H45" s="202"/>
      <c r="I45" s="202"/>
      <c r="J45" s="203"/>
      <c r="K45" s="201" t="s">
        <v>572</v>
      </c>
      <c r="L45" s="202"/>
      <c r="M45" s="202"/>
      <c r="N45" s="202"/>
      <c r="O45" s="202"/>
      <c r="P45" s="202"/>
      <c r="Q45" s="202"/>
      <c r="R45" s="202"/>
      <c r="S45" s="202"/>
      <c r="T45" s="204"/>
    </row>
    <row r="46" spans="1:20" s="1" customFormat="1" ht="11.25" customHeight="1" x14ac:dyDescent="0.2">
      <c r="A46" s="218"/>
      <c r="B46" s="219"/>
      <c r="C46" s="219"/>
      <c r="D46" s="219"/>
      <c r="E46" s="219"/>
      <c r="F46" s="219"/>
      <c r="G46" s="219"/>
      <c r="H46" s="219"/>
      <c r="I46" s="219"/>
      <c r="J46" s="220"/>
      <c r="K46" s="224"/>
      <c r="L46" s="224"/>
      <c r="M46" s="224"/>
      <c r="N46" s="224"/>
      <c r="O46" s="224"/>
      <c r="P46" s="224"/>
      <c r="Q46" s="224"/>
      <c r="R46" s="224"/>
      <c r="S46" s="224"/>
      <c r="T46" s="224"/>
    </row>
    <row r="47" spans="1:20" s="1" customFormat="1" ht="24" customHeight="1" x14ac:dyDescent="0.2">
      <c r="A47" s="221"/>
      <c r="B47" s="222"/>
      <c r="C47" s="222"/>
      <c r="D47" s="222"/>
      <c r="E47" s="222"/>
      <c r="F47" s="222"/>
      <c r="G47" s="222"/>
      <c r="H47" s="222"/>
      <c r="I47" s="222"/>
      <c r="J47" s="223"/>
      <c r="K47" s="224" t="s">
        <v>573</v>
      </c>
      <c r="L47" s="224"/>
      <c r="M47" s="224"/>
      <c r="N47" s="224"/>
      <c r="O47" s="224"/>
      <c r="P47" s="224"/>
      <c r="Q47" s="224"/>
      <c r="R47" s="224"/>
      <c r="S47" s="224"/>
      <c r="T47" s="224"/>
    </row>
    <row r="48" spans="1:20" s="1" customFormat="1" ht="12" customHeight="1" x14ac:dyDescent="0.2">
      <c r="A48" s="221"/>
      <c r="B48" s="222"/>
      <c r="C48" s="222"/>
      <c r="D48" s="222"/>
      <c r="E48" s="222"/>
      <c r="F48" s="222"/>
      <c r="G48" s="222"/>
      <c r="H48" s="222"/>
      <c r="I48" s="222"/>
      <c r="J48" s="223"/>
      <c r="K48" s="224"/>
      <c r="L48" s="224"/>
      <c r="M48" s="224"/>
      <c r="N48" s="224"/>
      <c r="O48" s="224"/>
      <c r="P48" s="224"/>
      <c r="Q48" s="224"/>
      <c r="R48" s="224"/>
      <c r="S48" s="224"/>
      <c r="T48" s="224"/>
    </row>
    <row r="49" spans="1:20" s="37" customFormat="1" ht="30" customHeight="1" x14ac:dyDescent="0.2">
      <c r="A49" s="225" t="s">
        <v>419</v>
      </c>
      <c r="B49" s="225"/>
      <c r="C49" s="225"/>
      <c r="D49" s="225"/>
      <c r="E49" s="225"/>
      <c r="F49" s="225"/>
      <c r="G49" s="225"/>
      <c r="H49" s="225"/>
      <c r="I49" s="225"/>
      <c r="J49" s="225"/>
      <c r="K49" s="225"/>
      <c r="L49" s="225"/>
      <c r="M49" s="225"/>
      <c r="N49" s="225"/>
      <c r="O49" s="225"/>
      <c r="P49" s="225"/>
      <c r="Q49" s="225"/>
      <c r="R49" s="225"/>
      <c r="S49" s="225"/>
      <c r="T49" s="36"/>
    </row>
    <row r="50" spans="1:20" s="1" customFormat="1" ht="3.75" customHeight="1" x14ac:dyDescent="0.25">
      <c r="A50" s="5"/>
      <c r="B50" s="153"/>
      <c r="C50" s="153"/>
      <c r="D50" s="153"/>
      <c r="E50" s="153"/>
      <c r="F50" s="153"/>
      <c r="G50" s="153"/>
      <c r="H50" s="153"/>
      <c r="I50" s="153"/>
      <c r="J50" s="153"/>
      <c r="K50" s="153"/>
    </row>
    <row r="51" spans="1:20" s="2" customFormat="1" ht="13.9" customHeight="1" x14ac:dyDescent="0.25">
      <c r="A51" s="200" t="s">
        <v>38</v>
      </c>
      <c r="B51" s="175"/>
      <c r="C51" s="175"/>
      <c r="D51" s="175"/>
      <c r="E51" s="175"/>
      <c r="F51" s="175"/>
      <c r="G51" s="200" t="s">
        <v>22</v>
      </c>
      <c r="H51" s="200"/>
      <c r="I51" s="200"/>
      <c r="J51" s="200"/>
      <c r="K51" s="200"/>
      <c r="L51" s="200"/>
      <c r="M51" s="200"/>
      <c r="N51" s="200"/>
      <c r="O51" s="200"/>
      <c r="P51" s="200"/>
      <c r="Q51" s="200"/>
      <c r="R51" s="200"/>
      <c r="S51" s="200"/>
      <c r="T51" s="19"/>
    </row>
    <row r="52" spans="1:20" s="9" customFormat="1" ht="24" customHeight="1" x14ac:dyDescent="0.25">
      <c r="A52" s="206"/>
      <c r="B52" s="207"/>
      <c r="C52" s="207"/>
      <c r="D52" s="207"/>
      <c r="E52" s="207"/>
      <c r="F52" s="208"/>
      <c r="G52" s="209"/>
      <c r="H52" s="210"/>
      <c r="I52" s="210"/>
      <c r="J52" s="210"/>
      <c r="K52" s="210"/>
      <c r="L52" s="210"/>
      <c r="M52" s="210"/>
      <c r="N52" s="210"/>
      <c r="O52" s="210"/>
      <c r="P52" s="210"/>
      <c r="Q52" s="210"/>
      <c r="R52" s="210"/>
      <c r="S52" s="210"/>
      <c r="T52" s="211"/>
    </row>
    <row r="53" spans="1:20" s="9" customFormat="1" ht="16.149999999999999" customHeight="1" x14ac:dyDescent="0.25">
      <c r="A53" s="212"/>
      <c r="B53" s="213"/>
      <c r="C53" s="213"/>
      <c r="D53" s="213"/>
      <c r="E53" s="213"/>
      <c r="F53" s="214"/>
      <c r="G53" s="215"/>
      <c r="H53" s="216"/>
      <c r="I53" s="216"/>
      <c r="J53" s="216"/>
      <c r="K53" s="216"/>
      <c r="L53" s="216"/>
      <c r="M53" s="216"/>
      <c r="N53" s="216"/>
      <c r="O53" s="216"/>
      <c r="P53" s="216"/>
      <c r="Q53" s="216"/>
      <c r="R53" s="216"/>
      <c r="S53" s="216"/>
      <c r="T53" s="217"/>
    </row>
    <row r="54" spans="1:20" s="9" customFormat="1" ht="8.4499999999999993" customHeight="1" x14ac:dyDescent="0.25">
      <c r="A54" s="226"/>
      <c r="B54" s="227"/>
      <c r="C54" s="227"/>
      <c r="D54" s="227"/>
      <c r="E54" s="227"/>
      <c r="F54" s="228"/>
      <c r="G54" s="215"/>
      <c r="H54" s="216"/>
      <c r="I54" s="216"/>
      <c r="J54" s="216"/>
      <c r="K54" s="216"/>
      <c r="L54" s="216"/>
      <c r="M54" s="216"/>
      <c r="N54" s="216"/>
      <c r="O54" s="216"/>
      <c r="P54" s="216"/>
      <c r="Q54" s="216"/>
      <c r="R54" s="216"/>
      <c r="S54" s="216"/>
      <c r="T54" s="217"/>
    </row>
    <row r="55" spans="1:20" s="9" customFormat="1" ht="8.4499999999999993" customHeight="1" x14ac:dyDescent="0.25">
      <c r="A55" s="229"/>
      <c r="B55" s="230"/>
      <c r="C55" s="230"/>
      <c r="D55" s="230"/>
      <c r="E55" s="230"/>
      <c r="F55" s="231"/>
      <c r="G55" s="215"/>
      <c r="H55" s="216"/>
      <c r="I55" s="216"/>
      <c r="J55" s="216"/>
      <c r="K55" s="216"/>
      <c r="L55" s="216"/>
      <c r="M55" s="216"/>
      <c r="N55" s="216"/>
      <c r="O55" s="216"/>
      <c r="P55" s="216"/>
      <c r="Q55" s="216"/>
      <c r="R55" s="216"/>
      <c r="S55" s="216"/>
      <c r="T55" s="217"/>
    </row>
    <row r="56" spans="1:20" s="1" customFormat="1" ht="14.25" customHeight="1" x14ac:dyDescent="0.2">
      <c r="A56" s="232"/>
      <c r="B56" s="213"/>
      <c r="C56" s="213"/>
      <c r="D56" s="213"/>
      <c r="E56" s="213"/>
      <c r="F56" s="214"/>
      <c r="G56" s="215"/>
      <c r="H56" s="216"/>
      <c r="I56" s="216"/>
      <c r="J56" s="216"/>
      <c r="K56" s="216"/>
      <c r="L56" s="216"/>
      <c r="M56" s="216"/>
      <c r="N56" s="216"/>
      <c r="O56" s="216"/>
      <c r="P56" s="216"/>
      <c r="Q56" s="216"/>
      <c r="R56" s="216"/>
      <c r="S56" s="216"/>
      <c r="T56" s="217"/>
    </row>
    <row r="57" spans="1:20" s="1" customFormat="1" ht="15" customHeight="1" x14ac:dyDescent="0.2">
      <c r="A57" s="232"/>
      <c r="B57" s="213"/>
      <c r="C57" s="213"/>
      <c r="D57" s="213"/>
      <c r="E57" s="213"/>
      <c r="F57" s="214"/>
      <c r="G57" s="215"/>
      <c r="H57" s="216"/>
      <c r="I57" s="216"/>
      <c r="J57" s="216"/>
      <c r="K57" s="216"/>
      <c r="L57" s="216"/>
      <c r="M57" s="216"/>
      <c r="N57" s="216"/>
      <c r="O57" s="216"/>
      <c r="P57" s="216"/>
      <c r="Q57" s="216"/>
      <c r="R57" s="216"/>
      <c r="S57" s="216"/>
      <c r="T57" s="217"/>
    </row>
    <row r="58" spans="1:20" s="1" customFormat="1" ht="15" x14ac:dyDescent="0.25">
      <c r="A58" s="5"/>
      <c r="B58" s="12"/>
      <c r="C58" s="12"/>
      <c r="D58" s="12"/>
      <c r="E58" s="12"/>
      <c r="F58" s="12"/>
      <c r="G58" s="12"/>
      <c r="H58" s="12"/>
      <c r="I58" s="12"/>
      <c r="J58" s="12"/>
      <c r="K58" s="12"/>
    </row>
    <row r="59" spans="1:20" s="1" customFormat="1" ht="14.25" x14ac:dyDescent="0.2">
      <c r="A59" s="186" t="s">
        <v>27</v>
      </c>
      <c r="B59" s="149"/>
      <c r="C59" s="149"/>
      <c r="D59" s="149"/>
      <c r="E59" s="149"/>
      <c r="F59" s="149"/>
      <c r="G59" s="149"/>
      <c r="H59" s="149"/>
      <c r="I59" s="149"/>
      <c r="J59" s="149"/>
      <c r="K59" s="149"/>
      <c r="L59" s="153"/>
      <c r="M59" s="153"/>
      <c r="N59" s="153"/>
      <c r="O59" s="153"/>
      <c r="P59" s="153"/>
      <c r="Q59" s="153"/>
      <c r="R59" s="153"/>
      <c r="S59" s="153"/>
      <c r="T59" s="153"/>
    </row>
    <row r="60" spans="1:20" s="1" customFormat="1" ht="9" customHeight="1" x14ac:dyDescent="0.25">
      <c r="A60" s="5"/>
      <c r="J60" s="3"/>
      <c r="K60" s="4"/>
    </row>
    <row r="61" spans="1:20" s="1" customFormat="1" ht="27.75" customHeight="1" x14ac:dyDescent="0.2">
      <c r="A61" s="253" t="s">
        <v>0</v>
      </c>
      <c r="B61" s="254"/>
      <c r="C61" s="254"/>
      <c r="D61" s="254"/>
      <c r="E61" s="254"/>
      <c r="F61" s="254"/>
      <c r="G61" s="254"/>
      <c r="H61" s="254"/>
      <c r="I61" s="254"/>
      <c r="J61" s="254"/>
      <c r="K61" s="254"/>
      <c r="L61" s="254"/>
      <c r="M61" s="254"/>
      <c r="N61" s="255"/>
      <c r="O61" s="239" t="s">
        <v>148</v>
      </c>
      <c r="P61" s="240"/>
      <c r="Q61" s="240"/>
      <c r="R61" s="240"/>
      <c r="S61" s="241"/>
    </row>
    <row r="62" spans="1:20" s="1" customFormat="1" ht="16.5" customHeight="1" x14ac:dyDescent="0.2">
      <c r="A62" s="242" t="s">
        <v>32</v>
      </c>
      <c r="B62" s="243"/>
      <c r="C62" s="243"/>
      <c r="D62" s="243"/>
      <c r="E62" s="243"/>
      <c r="F62" s="243"/>
      <c r="G62" s="243"/>
      <c r="H62" s="243"/>
      <c r="I62" s="243"/>
      <c r="J62" s="243"/>
      <c r="K62" s="243"/>
      <c r="L62" s="243"/>
      <c r="M62" s="243"/>
      <c r="N62" s="244"/>
      <c r="O62" s="245">
        <v>43753880.460000001</v>
      </c>
      <c r="P62" s="246"/>
      <c r="Q62" s="246"/>
      <c r="R62" s="246"/>
      <c r="S62" s="247"/>
    </row>
    <row r="63" spans="1:20" s="1" customFormat="1" ht="15.75" customHeight="1" x14ac:dyDescent="0.2">
      <c r="A63" s="235" t="s">
        <v>39</v>
      </c>
      <c r="B63" s="236"/>
      <c r="C63" s="236"/>
      <c r="D63" s="236"/>
      <c r="E63" s="236"/>
      <c r="F63" s="236"/>
      <c r="G63" s="236"/>
      <c r="H63" s="236"/>
      <c r="I63" s="236"/>
      <c r="J63" s="236"/>
      <c r="K63" s="236"/>
      <c r="L63" s="236"/>
      <c r="M63" s="236"/>
      <c r="N63" s="237"/>
      <c r="O63" s="248"/>
      <c r="P63" s="249"/>
      <c r="Q63" s="249"/>
      <c r="R63" s="249"/>
      <c r="S63" s="250"/>
    </row>
    <row r="64" spans="1:20" s="1" customFormat="1" ht="18.75" customHeight="1" x14ac:dyDescent="0.2">
      <c r="A64" s="235" t="s">
        <v>33</v>
      </c>
      <c r="B64" s="236"/>
      <c r="C64" s="236"/>
      <c r="D64" s="236"/>
      <c r="E64" s="236"/>
      <c r="F64" s="236"/>
      <c r="G64" s="236"/>
      <c r="H64" s="236"/>
      <c r="I64" s="236"/>
      <c r="J64" s="236"/>
      <c r="K64" s="236"/>
      <c r="L64" s="236"/>
      <c r="M64" s="236"/>
      <c r="N64" s="237"/>
      <c r="O64" s="248">
        <v>43753880.460000001</v>
      </c>
      <c r="P64" s="249"/>
      <c r="Q64" s="249"/>
      <c r="R64" s="249"/>
      <c r="S64" s="250"/>
    </row>
    <row r="65" spans="1:20" s="1" customFormat="1" ht="18.75" customHeight="1" x14ac:dyDescent="0.2">
      <c r="A65" s="235" t="s">
        <v>34</v>
      </c>
      <c r="B65" s="236"/>
      <c r="C65" s="236"/>
      <c r="D65" s="236"/>
      <c r="E65" s="236"/>
      <c r="F65" s="236"/>
      <c r="G65" s="236"/>
      <c r="H65" s="236"/>
      <c r="I65" s="236"/>
      <c r="J65" s="236"/>
      <c r="K65" s="236"/>
      <c r="L65" s="236"/>
      <c r="M65" s="236"/>
      <c r="N65" s="237"/>
      <c r="O65" s="248"/>
      <c r="P65" s="249"/>
      <c r="Q65" s="249"/>
      <c r="R65" s="249"/>
      <c r="S65" s="250"/>
    </row>
    <row r="66" spans="1:20" s="1" customFormat="1" ht="18" customHeight="1" x14ac:dyDescent="0.2">
      <c r="A66" s="235" t="s">
        <v>35</v>
      </c>
      <c r="B66" s="236"/>
      <c r="C66" s="236"/>
      <c r="D66" s="236"/>
      <c r="E66" s="236"/>
      <c r="F66" s="236"/>
      <c r="G66" s="236"/>
      <c r="H66" s="236"/>
      <c r="I66" s="236"/>
      <c r="J66" s="236"/>
      <c r="K66" s="236"/>
      <c r="L66" s="236"/>
      <c r="M66" s="236"/>
      <c r="N66" s="237"/>
      <c r="O66" s="248"/>
      <c r="P66" s="249"/>
      <c r="Q66" s="249"/>
      <c r="R66" s="249"/>
      <c r="S66" s="250"/>
    </row>
    <row r="67" spans="1:20" s="1" customFormat="1" ht="15" x14ac:dyDescent="0.25">
      <c r="A67" s="5"/>
      <c r="J67" s="3"/>
      <c r="K67" s="4"/>
    </row>
    <row r="68" spans="1:20" s="1" customFormat="1" ht="14.25" x14ac:dyDescent="0.2">
      <c r="A68" s="186" t="s">
        <v>28</v>
      </c>
      <c r="B68" s="149"/>
      <c r="C68" s="149"/>
      <c r="D68" s="149"/>
      <c r="E68" s="149"/>
      <c r="F68" s="149"/>
      <c r="G68" s="149"/>
      <c r="H68" s="149"/>
      <c r="I68" s="149"/>
      <c r="J68" s="149"/>
      <c r="K68" s="149"/>
      <c r="L68" s="153"/>
      <c r="M68" s="153"/>
      <c r="N68" s="153"/>
      <c r="O68" s="153"/>
      <c r="P68" s="153"/>
      <c r="Q68" s="153"/>
      <c r="R68" s="153"/>
      <c r="S68" s="153"/>
      <c r="T68" s="153"/>
    </row>
    <row r="69" spans="1:20" s="1" customFormat="1" x14ac:dyDescent="0.2">
      <c r="J69" s="3"/>
      <c r="K69" s="4"/>
    </row>
    <row r="70" spans="1:20" s="1" customFormat="1" ht="23.25" customHeight="1" x14ac:dyDescent="0.25">
      <c r="A70" s="187" t="s">
        <v>23</v>
      </c>
      <c r="B70" s="188"/>
      <c r="C70" s="188"/>
      <c r="D70" s="188"/>
      <c r="E70" s="188"/>
      <c r="F70" s="188"/>
      <c r="G70" s="188"/>
      <c r="H70" s="188"/>
      <c r="I70" s="188"/>
      <c r="J70" s="188"/>
      <c r="K70" s="188"/>
      <c r="L70" s="188"/>
      <c r="M70" s="188"/>
      <c r="N70" s="189"/>
      <c r="O70" s="239" t="s">
        <v>148</v>
      </c>
      <c r="P70" s="240"/>
      <c r="Q70" s="240"/>
      <c r="R70" s="240"/>
      <c r="S70" s="241"/>
    </row>
    <row r="71" spans="1:20" s="1" customFormat="1" ht="18.75" customHeight="1" x14ac:dyDescent="0.25">
      <c r="A71" s="266" t="s">
        <v>45</v>
      </c>
      <c r="B71" s="267"/>
      <c r="C71" s="267"/>
      <c r="D71" s="267"/>
      <c r="E71" s="267"/>
      <c r="F71" s="267"/>
      <c r="G71" s="267"/>
      <c r="H71" s="267"/>
      <c r="I71" s="267"/>
      <c r="J71" s="267"/>
      <c r="K71" s="267"/>
      <c r="L71" s="267"/>
      <c r="M71" s="267"/>
      <c r="N71" s="268"/>
      <c r="O71" s="269">
        <v>48811011.390000001</v>
      </c>
      <c r="P71" s="270"/>
      <c r="Q71" s="270"/>
      <c r="R71" s="270"/>
      <c r="S71" s="271"/>
    </row>
    <row r="72" spans="1:20" s="1" customFormat="1" ht="17.25" customHeight="1" x14ac:dyDescent="0.25">
      <c r="A72" s="272" t="s">
        <v>46</v>
      </c>
      <c r="B72" s="273"/>
      <c r="C72" s="273"/>
      <c r="D72" s="273"/>
      <c r="E72" s="273"/>
      <c r="F72" s="273"/>
      <c r="G72" s="273"/>
      <c r="H72" s="273"/>
      <c r="I72" s="273"/>
      <c r="J72" s="273"/>
      <c r="K72" s="273"/>
      <c r="L72" s="273"/>
      <c r="M72" s="273"/>
      <c r="N72" s="274"/>
      <c r="O72" s="275">
        <v>18678449.609999999</v>
      </c>
      <c r="P72" s="276"/>
      <c r="Q72" s="276"/>
      <c r="R72" s="276"/>
      <c r="S72" s="277"/>
    </row>
    <row r="73" spans="1:20" s="1" customFormat="1" x14ac:dyDescent="0.2">
      <c r="J73" s="3"/>
      <c r="K73" s="4"/>
    </row>
    <row r="74" spans="1:20" s="1" customFormat="1" ht="14.25" x14ac:dyDescent="0.2">
      <c r="E74" s="186" t="s">
        <v>143</v>
      </c>
      <c r="F74" s="149"/>
      <c r="G74" s="149"/>
      <c r="H74" s="149"/>
      <c r="I74" s="149"/>
      <c r="J74" s="149"/>
      <c r="K74" s="149"/>
      <c r="L74" s="149"/>
      <c r="M74" s="149"/>
      <c r="N74" s="149"/>
      <c r="O74" s="149"/>
      <c r="P74" s="149"/>
    </row>
    <row r="75" spans="1:20" s="1" customFormat="1" x14ac:dyDescent="0.2">
      <c r="N75" s="3"/>
      <c r="O75" s="3"/>
      <c r="P75" s="4"/>
    </row>
    <row r="76" spans="1:20" s="1" customFormat="1" x14ac:dyDescent="0.2">
      <c r="E76" s="238" t="s">
        <v>0</v>
      </c>
      <c r="F76" s="238"/>
      <c r="G76" s="238"/>
      <c r="H76" s="238"/>
      <c r="I76" s="238"/>
      <c r="J76" s="238"/>
      <c r="K76" s="238"/>
      <c r="L76" s="238"/>
      <c r="M76" s="238" t="s">
        <v>148</v>
      </c>
      <c r="N76" s="238"/>
      <c r="O76" s="238"/>
      <c r="P76" s="238"/>
    </row>
    <row r="77" spans="1:20" s="1" customFormat="1" ht="15" x14ac:dyDescent="0.25">
      <c r="E77" s="251" t="s">
        <v>6</v>
      </c>
      <c r="F77" s="251"/>
      <c r="G77" s="251"/>
      <c r="H77" s="251"/>
      <c r="I77" s="251"/>
      <c r="J77" s="251"/>
      <c r="K77" s="251"/>
      <c r="L77" s="251"/>
      <c r="M77" s="252">
        <v>138437604.84999999</v>
      </c>
      <c r="N77" s="252"/>
      <c r="O77" s="252"/>
      <c r="P77" s="252"/>
    </row>
    <row r="78" spans="1:20" s="1" customFormat="1" ht="15" x14ac:dyDescent="0.25">
      <c r="E78" s="193" t="s">
        <v>7</v>
      </c>
      <c r="F78" s="193"/>
      <c r="G78" s="193"/>
      <c r="H78" s="193"/>
      <c r="I78" s="193"/>
      <c r="J78" s="193"/>
      <c r="K78" s="193"/>
      <c r="L78" s="193"/>
      <c r="M78" s="256">
        <v>43753880.460000001</v>
      </c>
      <c r="N78" s="256"/>
      <c r="O78" s="256"/>
      <c r="P78" s="256"/>
    </row>
    <row r="79" spans="1:20" s="1" customFormat="1" ht="15" x14ac:dyDescent="0.25">
      <c r="E79" s="193" t="s">
        <v>51</v>
      </c>
      <c r="F79" s="193"/>
      <c r="G79" s="193"/>
      <c r="H79" s="193"/>
      <c r="I79" s="193"/>
      <c r="J79" s="193"/>
      <c r="K79" s="193"/>
      <c r="L79" s="193"/>
      <c r="M79" s="256">
        <v>18769520.050000001</v>
      </c>
      <c r="N79" s="256"/>
      <c r="O79" s="256"/>
      <c r="P79" s="256"/>
    </row>
    <row r="80" spans="1:20" s="1" customFormat="1" ht="15" x14ac:dyDescent="0.25">
      <c r="E80" s="193" t="s">
        <v>29</v>
      </c>
      <c r="F80" s="193"/>
      <c r="G80" s="193"/>
      <c r="H80" s="193"/>
      <c r="I80" s="193"/>
      <c r="J80" s="193"/>
      <c r="K80" s="193"/>
      <c r="L80" s="193"/>
      <c r="M80" s="256">
        <v>18678449.609999999</v>
      </c>
      <c r="N80" s="256"/>
      <c r="O80" s="256"/>
      <c r="P80" s="256"/>
    </row>
    <row r="81" spans="1:16" s="1" customFormat="1" ht="15" x14ac:dyDescent="0.25">
      <c r="E81" s="193" t="s">
        <v>51</v>
      </c>
      <c r="F81" s="193"/>
      <c r="G81" s="193"/>
      <c r="H81" s="193"/>
      <c r="I81" s="193"/>
      <c r="J81" s="193"/>
      <c r="K81" s="193"/>
      <c r="L81" s="193"/>
      <c r="M81" s="256">
        <v>2039879.66</v>
      </c>
      <c r="N81" s="256"/>
      <c r="O81" s="256"/>
      <c r="P81" s="256"/>
    </row>
    <row r="82" spans="1:16" s="1" customFormat="1" ht="15" x14ac:dyDescent="0.25">
      <c r="E82" s="193" t="s">
        <v>8</v>
      </c>
      <c r="F82" s="193"/>
      <c r="G82" s="193"/>
      <c r="H82" s="193"/>
      <c r="I82" s="193"/>
      <c r="J82" s="193"/>
      <c r="K82" s="193"/>
      <c r="L82" s="193"/>
      <c r="M82" s="256">
        <f>M84+M87+M88</f>
        <v>210863958.00999999</v>
      </c>
      <c r="N82" s="256"/>
      <c r="O82" s="256"/>
      <c r="P82" s="256"/>
    </row>
    <row r="83" spans="1:16" s="3" customFormat="1" ht="15" x14ac:dyDescent="0.25">
      <c r="E83" s="233" t="s">
        <v>50</v>
      </c>
      <c r="F83" s="233"/>
      <c r="G83" s="233"/>
      <c r="H83" s="233"/>
      <c r="I83" s="233"/>
      <c r="J83" s="233"/>
      <c r="K83" s="233"/>
      <c r="L83" s="233"/>
      <c r="M83" s="234"/>
      <c r="N83" s="234"/>
      <c r="O83" s="234"/>
      <c r="P83" s="234"/>
    </row>
    <row r="84" spans="1:16" s="3" customFormat="1" ht="15" x14ac:dyDescent="0.25">
      <c r="E84" s="233" t="s">
        <v>52</v>
      </c>
      <c r="F84" s="233"/>
      <c r="G84" s="233"/>
      <c r="H84" s="233"/>
      <c r="I84" s="233"/>
      <c r="J84" s="233"/>
      <c r="K84" s="233"/>
      <c r="L84" s="233"/>
      <c r="M84" s="234">
        <v>1220422.27</v>
      </c>
      <c r="N84" s="234"/>
      <c r="O84" s="234"/>
      <c r="P84" s="234"/>
    </row>
    <row r="85" spans="1:16" s="3" customFormat="1" ht="29.45" customHeight="1" x14ac:dyDescent="0.25">
      <c r="E85" s="263" t="s">
        <v>53</v>
      </c>
      <c r="F85" s="264"/>
      <c r="G85" s="264"/>
      <c r="H85" s="264"/>
      <c r="I85" s="264"/>
      <c r="J85" s="264"/>
      <c r="K85" s="264"/>
      <c r="L85" s="265"/>
      <c r="M85" s="234"/>
      <c r="N85" s="234"/>
      <c r="O85" s="234"/>
      <c r="P85" s="234"/>
    </row>
    <row r="86" spans="1:16" s="3" customFormat="1" ht="15" x14ac:dyDescent="0.25">
      <c r="E86" s="233" t="s">
        <v>54</v>
      </c>
      <c r="F86" s="233"/>
      <c r="G86" s="233"/>
      <c r="H86" s="233"/>
      <c r="I86" s="233"/>
      <c r="J86" s="233"/>
      <c r="K86" s="233"/>
      <c r="L86" s="233"/>
      <c r="M86" s="234"/>
      <c r="N86" s="234"/>
      <c r="O86" s="234"/>
      <c r="P86" s="234"/>
    </row>
    <row r="87" spans="1:16" s="3" customFormat="1" ht="15" x14ac:dyDescent="0.25">
      <c r="E87" s="257" t="s">
        <v>55</v>
      </c>
      <c r="F87" s="258"/>
      <c r="G87" s="258"/>
      <c r="H87" s="258"/>
      <c r="I87" s="258"/>
      <c r="J87" s="258"/>
      <c r="K87" s="258"/>
      <c r="L87" s="259"/>
      <c r="M87" s="260">
        <v>209636879.80000001</v>
      </c>
      <c r="N87" s="261"/>
      <c r="O87" s="261"/>
      <c r="P87" s="262"/>
    </row>
    <row r="88" spans="1:16" s="3" customFormat="1" ht="15" x14ac:dyDescent="0.25">
      <c r="E88" s="233" t="s">
        <v>9</v>
      </c>
      <c r="F88" s="233"/>
      <c r="G88" s="233"/>
      <c r="H88" s="233"/>
      <c r="I88" s="233"/>
      <c r="J88" s="233"/>
      <c r="K88" s="233"/>
      <c r="L88" s="233"/>
      <c r="M88" s="234">
        <v>6655.94</v>
      </c>
      <c r="N88" s="234"/>
      <c r="O88" s="234"/>
      <c r="P88" s="234"/>
    </row>
    <row r="89" spans="1:16" s="3" customFormat="1" ht="15" x14ac:dyDescent="0.25">
      <c r="E89" s="233" t="s">
        <v>10</v>
      </c>
      <c r="F89" s="233"/>
      <c r="G89" s="233"/>
      <c r="H89" s="233"/>
      <c r="I89" s="233"/>
      <c r="J89" s="233"/>
      <c r="K89" s="233"/>
      <c r="L89" s="233"/>
      <c r="M89" s="234">
        <v>78245.95</v>
      </c>
      <c r="N89" s="234"/>
      <c r="O89" s="234"/>
      <c r="P89" s="234"/>
    </row>
    <row r="90" spans="1:16" s="3" customFormat="1" ht="15" x14ac:dyDescent="0.25">
      <c r="E90" s="233" t="s">
        <v>56</v>
      </c>
      <c r="F90" s="233"/>
      <c r="G90" s="233"/>
      <c r="H90" s="233"/>
      <c r="I90" s="233"/>
      <c r="J90" s="233"/>
      <c r="K90" s="233"/>
      <c r="L90" s="233"/>
      <c r="M90" s="234"/>
      <c r="N90" s="234"/>
      <c r="O90" s="234"/>
      <c r="P90" s="234"/>
    </row>
    <row r="91" spans="1:16" s="3" customFormat="1" ht="15" x14ac:dyDescent="0.25">
      <c r="E91" s="233" t="s">
        <v>57</v>
      </c>
      <c r="F91" s="233"/>
      <c r="G91" s="233"/>
      <c r="H91" s="233"/>
      <c r="I91" s="233"/>
      <c r="J91" s="233"/>
      <c r="K91" s="233"/>
      <c r="L91" s="233"/>
      <c r="M91" s="234">
        <v>78245.95</v>
      </c>
      <c r="N91" s="234"/>
      <c r="O91" s="234"/>
      <c r="P91" s="234"/>
    </row>
    <row r="92" spans="1:16" s="3" customFormat="1" ht="15" x14ac:dyDescent="0.25">
      <c r="E92" s="233" t="s">
        <v>58</v>
      </c>
      <c r="F92" s="233"/>
      <c r="G92" s="233"/>
      <c r="H92" s="233"/>
      <c r="I92" s="233"/>
      <c r="J92" s="233"/>
      <c r="K92" s="233"/>
      <c r="L92" s="233"/>
      <c r="M92" s="234"/>
      <c r="N92" s="234"/>
      <c r="O92" s="234"/>
      <c r="P92" s="234"/>
    </row>
    <row r="93" spans="1:16" s="1" customFormat="1" ht="15" x14ac:dyDescent="0.25">
      <c r="E93" s="7"/>
      <c r="F93" s="7"/>
      <c r="G93" s="7"/>
      <c r="H93" s="7"/>
      <c r="I93" s="7"/>
      <c r="J93" s="7"/>
      <c r="K93" s="7"/>
      <c r="L93" s="7"/>
      <c r="M93" s="18"/>
      <c r="N93" s="18"/>
      <c r="O93" s="18"/>
      <c r="P93" s="18"/>
    </row>
    <row r="96" spans="1:16" s="58" customFormat="1" x14ac:dyDescent="0.2">
      <c r="A96" s="58" t="s">
        <v>150</v>
      </c>
    </row>
    <row r="97" s="38" customFormat="1" x14ac:dyDescent="0.2"/>
  </sheetData>
  <mergeCells count="126">
    <mergeCell ref="O64:S64"/>
    <mergeCell ref="A65:N65"/>
    <mergeCell ref="O65:S65"/>
    <mergeCell ref="A66:N66"/>
    <mergeCell ref="O66:S66"/>
    <mergeCell ref="E86:L86"/>
    <mergeCell ref="A71:N71"/>
    <mergeCell ref="O71:S71"/>
    <mergeCell ref="A72:N72"/>
    <mergeCell ref="O72:S72"/>
    <mergeCell ref="E74:P74"/>
    <mergeCell ref="E78:L78"/>
    <mergeCell ref="M78:P78"/>
    <mergeCell ref="E79:L79"/>
    <mergeCell ref="M79:P79"/>
    <mergeCell ref="E80:L80"/>
    <mergeCell ref="M80:P80"/>
    <mergeCell ref="E90:L90"/>
    <mergeCell ref="M90:P90"/>
    <mergeCell ref="E91:L91"/>
    <mergeCell ref="M91:P91"/>
    <mergeCell ref="E92:L92"/>
    <mergeCell ref="M92:P92"/>
    <mergeCell ref="E81:L81"/>
    <mergeCell ref="M81:P81"/>
    <mergeCell ref="E82:L82"/>
    <mergeCell ref="M82:P82"/>
    <mergeCell ref="E87:L87"/>
    <mergeCell ref="M87:P87"/>
    <mergeCell ref="E83:L83"/>
    <mergeCell ref="M86:P86"/>
    <mergeCell ref="E88:L88"/>
    <mergeCell ref="M88:P88"/>
    <mergeCell ref="E89:L89"/>
    <mergeCell ref="M89:P89"/>
    <mergeCell ref="E85:L85"/>
    <mergeCell ref="M85:P85"/>
    <mergeCell ref="M83:P83"/>
    <mergeCell ref="A54:F55"/>
    <mergeCell ref="G54:T54"/>
    <mergeCell ref="G55:T55"/>
    <mergeCell ref="A56:F56"/>
    <mergeCell ref="G56:T56"/>
    <mergeCell ref="A57:F57"/>
    <mergeCell ref="G57:T57"/>
    <mergeCell ref="E84:L84"/>
    <mergeCell ref="M84:P84"/>
    <mergeCell ref="A64:N64"/>
    <mergeCell ref="E76:L76"/>
    <mergeCell ref="M76:P76"/>
    <mergeCell ref="A68:T68"/>
    <mergeCell ref="A70:N70"/>
    <mergeCell ref="O70:S70"/>
    <mergeCell ref="O61:S61"/>
    <mergeCell ref="A62:N62"/>
    <mergeCell ref="O62:S62"/>
    <mergeCell ref="A63:N63"/>
    <mergeCell ref="O63:S63"/>
    <mergeCell ref="E77:L77"/>
    <mergeCell ref="M77:P77"/>
    <mergeCell ref="A59:T59"/>
    <mergeCell ref="A61:N61"/>
    <mergeCell ref="A52:F52"/>
    <mergeCell ref="G52:T52"/>
    <mergeCell ref="A53:F53"/>
    <mergeCell ref="G53:T53"/>
    <mergeCell ref="A46:J48"/>
    <mergeCell ref="K46:T46"/>
    <mergeCell ref="K47:T47"/>
    <mergeCell ref="K48:T48"/>
    <mergeCell ref="B50:K50"/>
    <mergeCell ref="A49:S49"/>
    <mergeCell ref="A38:J38"/>
    <mergeCell ref="K38:T38"/>
    <mergeCell ref="A35:J35"/>
    <mergeCell ref="K35:T35"/>
    <mergeCell ref="A39:J39"/>
    <mergeCell ref="K39:T39"/>
    <mergeCell ref="A40:J40"/>
    <mergeCell ref="K40:T40"/>
    <mergeCell ref="G51:S51"/>
    <mergeCell ref="B41:K41"/>
    <mergeCell ref="A42:T42"/>
    <mergeCell ref="B43:K43"/>
    <mergeCell ref="A44:J44"/>
    <mergeCell ref="A45:J45"/>
    <mergeCell ref="K45:T45"/>
    <mergeCell ref="K44:S44"/>
    <mergeCell ref="A51:F51"/>
    <mergeCell ref="A36:J36"/>
    <mergeCell ref="K36:T36"/>
    <mergeCell ref="K34:S34"/>
    <mergeCell ref="A26:E26"/>
    <mergeCell ref="A27:E27"/>
    <mergeCell ref="A37:J37"/>
    <mergeCell ref="K37:T37"/>
    <mergeCell ref="F26:T26"/>
    <mergeCell ref="F27:T27"/>
    <mergeCell ref="A30:T30"/>
    <mergeCell ref="A32:T32"/>
    <mergeCell ref="A34:J34"/>
    <mergeCell ref="F28:T28"/>
    <mergeCell ref="A25:E25"/>
    <mergeCell ref="F25:T25"/>
    <mergeCell ref="A22:E22"/>
    <mergeCell ref="A23:E23"/>
    <mergeCell ref="F21:T21"/>
    <mergeCell ref="F22:T22"/>
    <mergeCell ref="F23:T23"/>
    <mergeCell ref="A28:E28"/>
    <mergeCell ref="B29:J29"/>
    <mergeCell ref="A10:T10"/>
    <mergeCell ref="L24:T24"/>
    <mergeCell ref="M1:P1"/>
    <mergeCell ref="L2:Q2"/>
    <mergeCell ref="M3:Q3"/>
    <mergeCell ref="L4:P4"/>
    <mergeCell ref="L5:Q5"/>
    <mergeCell ref="M7:P7"/>
    <mergeCell ref="A12:T12"/>
    <mergeCell ref="A15:T15"/>
    <mergeCell ref="A16:T16"/>
    <mergeCell ref="A13:R13"/>
    <mergeCell ref="A24:E24"/>
    <mergeCell ref="F24:K24"/>
    <mergeCell ref="A21:E21"/>
  </mergeCells>
  <pageMargins left="0.7" right="0.7" top="0.75" bottom="0.75" header="0.3" footer="0.3"/>
  <pageSetup paperSize="9" scale="77" fitToHeight="0" orientation="landscape" horizontalDpi="4294967293" r:id="rId1"/>
  <rowBreaks count="2" manualBreakCount="2">
    <brk id="28" max="16383" man="1"/>
    <brk id="67" max="1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4"/>
  <sheetViews>
    <sheetView view="pageBreakPreview" zoomScale="70" zoomScaleSheetLayoutView="70" workbookViewId="0">
      <pane xSplit="8" ySplit="9" topLeftCell="I10" activePane="bottomRight" state="frozen"/>
      <selection pane="topRight" activeCell="I1" sqref="I1"/>
      <selection pane="bottomLeft" activeCell="A11" sqref="A11"/>
      <selection pane="bottomRight" activeCell="N36" sqref="N36"/>
    </sheetView>
  </sheetViews>
  <sheetFormatPr defaultColWidth="8.85546875" defaultRowHeight="12.75" x14ac:dyDescent="0.2"/>
  <cols>
    <col min="1" max="1" width="8.85546875" style="116"/>
    <col min="2" max="2" width="7.28515625" style="116" customWidth="1"/>
    <col min="3" max="3" width="5.42578125" style="116" customWidth="1"/>
    <col min="4" max="4" width="6.7109375" style="116" customWidth="1"/>
    <col min="5" max="5" width="4.42578125" style="116" customWidth="1"/>
    <col min="6" max="6" width="5.28515625" style="116" customWidth="1"/>
    <col min="7" max="7" width="2.7109375" style="116" customWidth="1"/>
    <col min="8" max="8" width="5.140625" style="116" customWidth="1"/>
    <col min="9" max="9" width="6.7109375" style="116" customWidth="1"/>
    <col min="10" max="10" width="8.28515625" style="116" customWidth="1"/>
    <col min="11" max="11" width="15.28515625" style="116" customWidth="1"/>
    <col min="12" max="12" width="20.5703125" style="116" customWidth="1"/>
    <col min="13" max="13" width="9.28515625" style="116" customWidth="1"/>
    <col min="14" max="14" width="18.5703125" style="116" customWidth="1"/>
    <col min="15" max="15" width="5.7109375" style="116" customWidth="1"/>
    <col min="16" max="16" width="6.5703125" style="116" customWidth="1"/>
    <col min="17" max="17" width="7.140625" style="116" customWidth="1"/>
    <col min="18" max="18" width="7" style="116" customWidth="1"/>
    <col min="19" max="19" width="7.42578125" style="116" customWidth="1"/>
    <col min="20" max="20" width="7.28515625" style="116" customWidth="1"/>
    <col min="21" max="21" width="13.5703125" style="116" customWidth="1"/>
    <col min="22" max="22" width="14.28515625" style="116" customWidth="1"/>
    <col min="23" max="23" width="13.85546875" style="116" customWidth="1"/>
    <col min="24" max="24" width="8.42578125" style="116" customWidth="1"/>
    <col min="25" max="16384" width="8.85546875" style="116"/>
  </cols>
  <sheetData>
    <row r="1" spans="1:24" s="3" customFormat="1" ht="14.25" x14ac:dyDescent="0.2">
      <c r="A1" s="304" t="s">
        <v>144</v>
      </c>
      <c r="B1" s="304"/>
      <c r="C1" s="304"/>
      <c r="D1" s="304"/>
      <c r="E1" s="304"/>
      <c r="F1" s="304"/>
      <c r="G1" s="304"/>
      <c r="H1" s="304"/>
      <c r="I1" s="304"/>
      <c r="J1" s="304"/>
      <c r="K1" s="304"/>
      <c r="L1" s="304"/>
      <c r="M1" s="304"/>
      <c r="N1" s="304"/>
      <c r="O1" s="304"/>
      <c r="P1" s="304"/>
      <c r="Q1" s="304"/>
      <c r="R1" s="304"/>
      <c r="S1" s="304"/>
      <c r="T1" s="304"/>
      <c r="U1" s="304"/>
      <c r="V1" s="304"/>
      <c r="W1" s="304"/>
      <c r="X1" s="304"/>
    </row>
    <row r="2" spans="1:24" s="3" customFormat="1" ht="15" x14ac:dyDescent="0.2">
      <c r="A2" s="311" t="s">
        <v>152</v>
      </c>
      <c r="B2" s="311"/>
      <c r="C2" s="311"/>
      <c r="D2" s="311"/>
      <c r="E2" s="311"/>
      <c r="F2" s="311"/>
      <c r="G2" s="311"/>
      <c r="H2" s="311"/>
      <c r="I2" s="311"/>
      <c r="J2" s="311"/>
      <c r="K2" s="311"/>
      <c r="L2" s="311"/>
      <c r="M2" s="311"/>
      <c r="N2" s="311"/>
      <c r="O2" s="311"/>
      <c r="P2" s="311"/>
      <c r="Q2" s="311"/>
      <c r="R2" s="311"/>
      <c r="S2" s="311"/>
      <c r="T2" s="311"/>
      <c r="U2" s="311"/>
      <c r="V2" s="311"/>
      <c r="W2" s="311"/>
      <c r="X2" s="311"/>
    </row>
    <row r="3" spans="1:24" s="3" customFormat="1" ht="13.15" customHeight="1" x14ac:dyDescent="0.2">
      <c r="A3" s="296" t="s">
        <v>0</v>
      </c>
      <c r="B3" s="296"/>
      <c r="C3" s="296"/>
      <c r="D3" s="296"/>
      <c r="E3" s="296"/>
      <c r="F3" s="296"/>
      <c r="G3" s="296"/>
      <c r="H3" s="296"/>
      <c r="I3" s="293" t="s">
        <v>59</v>
      </c>
      <c r="J3" s="293" t="s">
        <v>141</v>
      </c>
      <c r="K3" s="293" t="s">
        <v>153</v>
      </c>
      <c r="L3" s="299"/>
      <c r="M3" s="299"/>
      <c r="N3" s="299"/>
      <c r="O3" s="299"/>
      <c r="P3" s="299"/>
      <c r="Q3" s="299"/>
      <c r="R3" s="299"/>
      <c r="S3" s="299"/>
      <c r="T3" s="299"/>
      <c r="U3" s="299"/>
      <c r="V3" s="299"/>
      <c r="W3" s="299"/>
      <c r="X3" s="299"/>
    </row>
    <row r="4" spans="1:24" s="3" customFormat="1" x14ac:dyDescent="0.2">
      <c r="A4" s="297"/>
      <c r="B4" s="297"/>
      <c r="C4" s="297"/>
      <c r="D4" s="297"/>
      <c r="E4" s="297"/>
      <c r="F4" s="297"/>
      <c r="G4" s="297"/>
      <c r="H4" s="297"/>
      <c r="I4" s="293"/>
      <c r="J4" s="293"/>
      <c r="K4" s="299" t="s">
        <v>31</v>
      </c>
      <c r="L4" s="299" t="s">
        <v>12</v>
      </c>
      <c r="M4" s="299"/>
      <c r="N4" s="299"/>
      <c r="O4" s="299"/>
      <c r="P4" s="299"/>
      <c r="Q4" s="299"/>
      <c r="R4" s="299"/>
      <c r="S4" s="299"/>
      <c r="T4" s="299"/>
      <c r="U4" s="299"/>
      <c r="V4" s="299"/>
      <c r="W4" s="299"/>
      <c r="X4" s="299"/>
    </row>
    <row r="5" spans="1:24" s="90" customFormat="1" ht="47.45" customHeight="1" x14ac:dyDescent="0.2">
      <c r="A5" s="297"/>
      <c r="B5" s="297"/>
      <c r="C5" s="297"/>
      <c r="D5" s="297"/>
      <c r="E5" s="297"/>
      <c r="F5" s="297"/>
      <c r="G5" s="297"/>
      <c r="H5" s="297"/>
      <c r="I5" s="293"/>
      <c r="J5" s="293"/>
      <c r="K5" s="299"/>
      <c r="L5" s="303" t="s">
        <v>385</v>
      </c>
      <c r="M5" s="303" t="s">
        <v>386</v>
      </c>
      <c r="N5" s="293" t="s">
        <v>61</v>
      </c>
      <c r="O5" s="293"/>
      <c r="P5" s="293"/>
      <c r="Q5" s="293"/>
      <c r="R5" s="293"/>
      <c r="S5" s="300" t="s">
        <v>60</v>
      </c>
      <c r="T5" s="300" t="s">
        <v>69</v>
      </c>
      <c r="U5" s="293" t="s">
        <v>62</v>
      </c>
      <c r="V5" s="293"/>
      <c r="W5" s="293"/>
      <c r="X5" s="293"/>
    </row>
    <row r="6" spans="1:24" s="90" customFormat="1" ht="27" customHeight="1" x14ac:dyDescent="0.2">
      <c r="A6" s="297"/>
      <c r="B6" s="297"/>
      <c r="C6" s="297"/>
      <c r="D6" s="297"/>
      <c r="E6" s="297"/>
      <c r="F6" s="297"/>
      <c r="G6" s="297"/>
      <c r="H6" s="297"/>
      <c r="I6" s="293"/>
      <c r="J6" s="293"/>
      <c r="K6" s="299"/>
      <c r="L6" s="303"/>
      <c r="M6" s="303"/>
      <c r="N6" s="293"/>
      <c r="O6" s="293"/>
      <c r="P6" s="293"/>
      <c r="Q6" s="293"/>
      <c r="R6" s="293"/>
      <c r="S6" s="300"/>
      <c r="T6" s="300"/>
      <c r="U6" s="293" t="s">
        <v>31</v>
      </c>
      <c r="V6" s="293" t="s">
        <v>66</v>
      </c>
      <c r="W6" s="293"/>
      <c r="X6" s="293"/>
    </row>
    <row r="7" spans="1:24" s="90" customFormat="1" ht="35.450000000000003" customHeight="1" x14ac:dyDescent="0.2">
      <c r="A7" s="297"/>
      <c r="B7" s="297"/>
      <c r="C7" s="297"/>
      <c r="D7" s="297"/>
      <c r="E7" s="297"/>
      <c r="F7" s="297"/>
      <c r="G7" s="297"/>
      <c r="H7" s="297"/>
      <c r="I7" s="293"/>
      <c r="J7" s="293"/>
      <c r="K7" s="299"/>
      <c r="L7" s="303"/>
      <c r="M7" s="303"/>
      <c r="N7" s="293" t="s">
        <v>47</v>
      </c>
      <c r="O7" s="293"/>
      <c r="P7" s="293"/>
      <c r="Q7" s="293" t="s">
        <v>48</v>
      </c>
      <c r="R7" s="293"/>
      <c r="S7" s="300"/>
      <c r="T7" s="300"/>
      <c r="U7" s="293"/>
      <c r="V7" s="300" t="s">
        <v>261</v>
      </c>
      <c r="W7" s="301" t="s">
        <v>262</v>
      </c>
      <c r="X7" s="300" t="s">
        <v>65</v>
      </c>
    </row>
    <row r="8" spans="1:24" s="90" customFormat="1" ht="127.9" customHeight="1" x14ac:dyDescent="0.2">
      <c r="A8" s="298"/>
      <c r="B8" s="298"/>
      <c r="C8" s="298"/>
      <c r="D8" s="298"/>
      <c r="E8" s="298"/>
      <c r="F8" s="298"/>
      <c r="G8" s="298"/>
      <c r="H8" s="298"/>
      <c r="I8" s="293"/>
      <c r="J8" s="293"/>
      <c r="K8" s="299"/>
      <c r="L8" s="303"/>
      <c r="M8" s="303"/>
      <c r="N8" s="140" t="s">
        <v>575</v>
      </c>
      <c r="O8" s="91"/>
      <c r="P8" s="92"/>
      <c r="Q8" s="92"/>
      <c r="R8" s="92"/>
      <c r="S8" s="300"/>
      <c r="T8" s="300"/>
      <c r="U8" s="293"/>
      <c r="V8" s="300"/>
      <c r="W8" s="302"/>
      <c r="X8" s="300"/>
    </row>
    <row r="9" spans="1:24" s="99" customFormat="1" ht="13.15" customHeight="1" x14ac:dyDescent="0.2">
      <c r="A9" s="305">
        <v>1</v>
      </c>
      <c r="B9" s="306"/>
      <c r="C9" s="306"/>
      <c r="D9" s="306"/>
      <c r="E9" s="306"/>
      <c r="F9" s="306"/>
      <c r="G9" s="306"/>
      <c r="H9" s="307"/>
      <c r="I9" s="93" t="s">
        <v>83</v>
      </c>
      <c r="J9" s="94">
        <v>3</v>
      </c>
      <c r="K9" s="93" t="s">
        <v>260</v>
      </c>
      <c r="L9" s="93" t="s">
        <v>151</v>
      </c>
      <c r="M9" s="95" t="s">
        <v>313</v>
      </c>
      <c r="N9" s="308" t="s">
        <v>149</v>
      </c>
      <c r="O9" s="309"/>
      <c r="P9" s="309"/>
      <c r="Q9" s="309"/>
      <c r="R9" s="310"/>
      <c r="S9" s="93" t="s">
        <v>84</v>
      </c>
      <c r="T9" s="93" t="s">
        <v>85</v>
      </c>
      <c r="U9" s="96" t="s">
        <v>86</v>
      </c>
      <c r="V9" s="97" t="s">
        <v>335</v>
      </c>
      <c r="W9" s="98" t="s">
        <v>336</v>
      </c>
      <c r="X9" s="93" t="s">
        <v>338</v>
      </c>
    </row>
    <row r="10" spans="1:24" s="99" customFormat="1" x14ac:dyDescent="0.2">
      <c r="A10" s="280" t="s">
        <v>64</v>
      </c>
      <c r="B10" s="281"/>
      <c r="C10" s="281"/>
      <c r="D10" s="281"/>
      <c r="E10" s="281"/>
      <c r="F10" s="281"/>
      <c r="G10" s="281"/>
      <c r="H10" s="281"/>
      <c r="I10" s="100" t="s">
        <v>74</v>
      </c>
      <c r="J10" s="101" t="s">
        <v>37</v>
      </c>
      <c r="K10" s="102">
        <f>K12+K13+K14+K16+K17+K18</f>
        <v>120560911</v>
      </c>
      <c r="L10" s="102">
        <f>L13</f>
        <v>99588900</v>
      </c>
      <c r="M10" s="102" t="s">
        <v>37</v>
      </c>
      <c r="N10" s="102">
        <f t="shared" ref="N10:S10" si="0">N16</f>
        <v>11483900</v>
      </c>
      <c r="O10" s="102">
        <f t="shared" si="0"/>
        <v>0</v>
      </c>
      <c r="P10" s="102">
        <f t="shared" si="0"/>
        <v>0</v>
      </c>
      <c r="Q10" s="102">
        <f t="shared" si="0"/>
        <v>0</v>
      </c>
      <c r="R10" s="102">
        <f t="shared" si="0"/>
        <v>0</v>
      </c>
      <c r="S10" s="102">
        <f t="shared" si="0"/>
        <v>0</v>
      </c>
      <c r="T10" s="102" t="s">
        <v>37</v>
      </c>
      <c r="U10" s="102">
        <f>U12+U13+U14+U17+U18</f>
        <v>9488111</v>
      </c>
      <c r="V10" s="102">
        <f>V12</f>
        <v>3185111</v>
      </c>
      <c r="W10" s="102">
        <f>W13+W14+W17+W18</f>
        <v>6303000</v>
      </c>
      <c r="X10" s="102">
        <f>X17</f>
        <v>0</v>
      </c>
    </row>
    <row r="11" spans="1:24" s="99" customFormat="1" x14ac:dyDescent="0.2">
      <c r="A11" s="291" t="s">
        <v>11</v>
      </c>
      <c r="B11" s="281"/>
      <c r="C11" s="281"/>
      <c r="D11" s="281"/>
      <c r="E11" s="281"/>
      <c r="F11" s="281"/>
      <c r="G11" s="281"/>
      <c r="H11" s="281"/>
      <c r="I11" s="65" t="s">
        <v>37</v>
      </c>
      <c r="J11" s="66" t="s">
        <v>37</v>
      </c>
      <c r="K11" s="67" t="s">
        <v>37</v>
      </c>
      <c r="L11" s="67" t="s">
        <v>37</v>
      </c>
      <c r="M11" s="67" t="s">
        <v>37</v>
      </c>
      <c r="N11" s="67" t="s">
        <v>37</v>
      </c>
      <c r="O11" s="67" t="s">
        <v>37</v>
      </c>
      <c r="P11" s="67" t="s">
        <v>37</v>
      </c>
      <c r="Q11" s="67" t="s">
        <v>37</v>
      </c>
      <c r="R11" s="67" t="s">
        <v>37</v>
      </c>
      <c r="S11" s="67" t="s">
        <v>37</v>
      </c>
      <c r="T11" s="67" t="s">
        <v>37</v>
      </c>
      <c r="U11" s="67" t="s">
        <v>37</v>
      </c>
      <c r="V11" s="67" t="s">
        <v>37</v>
      </c>
      <c r="W11" s="67" t="s">
        <v>37</v>
      </c>
      <c r="X11" s="67" t="s">
        <v>37</v>
      </c>
    </row>
    <row r="12" spans="1:24" s="99" customFormat="1" x14ac:dyDescent="0.2">
      <c r="A12" s="289" t="s">
        <v>67</v>
      </c>
      <c r="B12" s="281"/>
      <c r="C12" s="281"/>
      <c r="D12" s="281"/>
      <c r="E12" s="281"/>
      <c r="F12" s="281"/>
      <c r="G12" s="281"/>
      <c r="H12" s="281"/>
      <c r="I12" s="65" t="s">
        <v>75</v>
      </c>
      <c r="J12" s="66">
        <v>120</v>
      </c>
      <c r="K12" s="67">
        <f>U12</f>
        <v>3185111</v>
      </c>
      <c r="L12" s="67" t="s">
        <v>37</v>
      </c>
      <c r="M12" s="67" t="s">
        <v>37</v>
      </c>
      <c r="N12" s="67" t="s">
        <v>37</v>
      </c>
      <c r="O12" s="67" t="s">
        <v>37</v>
      </c>
      <c r="P12" s="67" t="s">
        <v>37</v>
      </c>
      <c r="Q12" s="67" t="s">
        <v>37</v>
      </c>
      <c r="R12" s="67" t="s">
        <v>37</v>
      </c>
      <c r="S12" s="67" t="s">
        <v>37</v>
      </c>
      <c r="T12" s="67" t="s">
        <v>37</v>
      </c>
      <c r="U12" s="67">
        <f>SUM(V12:V12)</f>
        <v>3185111</v>
      </c>
      <c r="V12" s="67">
        <v>3185111</v>
      </c>
      <c r="W12" s="67" t="s">
        <v>37</v>
      </c>
      <c r="X12" s="67" t="s">
        <v>37</v>
      </c>
    </row>
    <row r="13" spans="1:24" s="99" customFormat="1" x14ac:dyDescent="0.2">
      <c r="A13" s="289" t="s">
        <v>420</v>
      </c>
      <c r="B13" s="281"/>
      <c r="C13" s="281"/>
      <c r="D13" s="281"/>
      <c r="E13" s="281"/>
      <c r="F13" s="281"/>
      <c r="G13" s="281"/>
      <c r="H13" s="281"/>
      <c r="I13" s="65" t="s">
        <v>76</v>
      </c>
      <c r="J13" s="66">
        <v>130</v>
      </c>
      <c r="K13" s="67">
        <f>L13+U13</f>
        <v>105822900</v>
      </c>
      <c r="L13" s="67">
        <v>99588900</v>
      </c>
      <c r="M13" s="67" t="s">
        <v>37</v>
      </c>
      <c r="N13" s="67" t="s">
        <v>37</v>
      </c>
      <c r="O13" s="67" t="s">
        <v>37</v>
      </c>
      <c r="P13" s="67" t="s">
        <v>37</v>
      </c>
      <c r="Q13" s="67" t="s">
        <v>37</v>
      </c>
      <c r="R13" s="67" t="s">
        <v>37</v>
      </c>
      <c r="S13" s="67" t="s">
        <v>37</v>
      </c>
      <c r="T13" s="67" t="s">
        <v>37</v>
      </c>
      <c r="U13" s="67">
        <f>W13</f>
        <v>6234000</v>
      </c>
      <c r="V13" s="67" t="s">
        <v>37</v>
      </c>
      <c r="W13" s="67">
        <v>6234000</v>
      </c>
      <c r="X13" s="67" t="s">
        <v>37</v>
      </c>
    </row>
    <row r="14" spans="1:24" s="99" customFormat="1" ht="25.9" customHeight="1" x14ac:dyDescent="0.2">
      <c r="A14" s="289" t="s">
        <v>70</v>
      </c>
      <c r="B14" s="281"/>
      <c r="C14" s="281"/>
      <c r="D14" s="281"/>
      <c r="E14" s="281"/>
      <c r="F14" s="281"/>
      <c r="G14" s="281"/>
      <c r="H14" s="281"/>
      <c r="I14" s="65" t="s">
        <v>77</v>
      </c>
      <c r="J14" s="66">
        <v>140</v>
      </c>
      <c r="K14" s="67">
        <f>U14</f>
        <v>69000</v>
      </c>
      <c r="L14" s="67" t="s">
        <v>37</v>
      </c>
      <c r="M14" s="67" t="s">
        <v>37</v>
      </c>
      <c r="N14" s="67" t="s">
        <v>37</v>
      </c>
      <c r="O14" s="67" t="s">
        <v>37</v>
      </c>
      <c r="P14" s="67" t="s">
        <v>37</v>
      </c>
      <c r="Q14" s="67" t="s">
        <v>37</v>
      </c>
      <c r="R14" s="67" t="s">
        <v>37</v>
      </c>
      <c r="S14" s="67" t="s">
        <v>37</v>
      </c>
      <c r="T14" s="67" t="s">
        <v>37</v>
      </c>
      <c r="U14" s="67">
        <f>W14</f>
        <v>69000</v>
      </c>
      <c r="V14" s="67" t="s">
        <v>37</v>
      </c>
      <c r="W14" s="67">
        <v>69000</v>
      </c>
      <c r="X14" s="67" t="s">
        <v>37</v>
      </c>
    </row>
    <row r="15" spans="1:24" s="99" customFormat="1" ht="40.9" customHeight="1" x14ac:dyDescent="0.2">
      <c r="A15" s="289" t="s">
        <v>71</v>
      </c>
      <c r="B15" s="281"/>
      <c r="C15" s="281"/>
      <c r="D15" s="281"/>
      <c r="E15" s="281"/>
      <c r="F15" s="281"/>
      <c r="G15" s="281"/>
      <c r="H15" s="281"/>
      <c r="I15" s="65" t="s">
        <v>78</v>
      </c>
      <c r="J15" s="66">
        <v>150</v>
      </c>
      <c r="K15" s="67" t="s">
        <v>37</v>
      </c>
      <c r="L15" s="67" t="s">
        <v>37</v>
      </c>
      <c r="M15" s="67" t="s">
        <v>37</v>
      </c>
      <c r="N15" s="67" t="s">
        <v>37</v>
      </c>
      <c r="O15" s="67" t="s">
        <v>37</v>
      </c>
      <c r="P15" s="67" t="s">
        <v>37</v>
      </c>
      <c r="Q15" s="67" t="s">
        <v>37</v>
      </c>
      <c r="R15" s="67" t="s">
        <v>37</v>
      </c>
      <c r="S15" s="67" t="s">
        <v>37</v>
      </c>
      <c r="T15" s="67" t="s">
        <v>37</v>
      </c>
      <c r="U15" s="67" t="s">
        <v>37</v>
      </c>
      <c r="V15" s="67" t="s">
        <v>37</v>
      </c>
      <c r="W15" s="67" t="s">
        <v>37</v>
      </c>
      <c r="X15" s="67" t="s">
        <v>37</v>
      </c>
    </row>
    <row r="16" spans="1:24" s="99" customFormat="1" ht="15" customHeight="1" x14ac:dyDescent="0.2">
      <c r="A16" s="294" t="s">
        <v>263</v>
      </c>
      <c r="B16" s="295"/>
      <c r="C16" s="295"/>
      <c r="D16" s="295"/>
      <c r="E16" s="295"/>
      <c r="F16" s="295"/>
      <c r="G16" s="295"/>
      <c r="H16" s="295"/>
      <c r="I16" s="65" t="s">
        <v>79</v>
      </c>
      <c r="J16" s="66">
        <v>180</v>
      </c>
      <c r="K16" s="67">
        <f>SUM(N16:S16)</f>
        <v>11483900</v>
      </c>
      <c r="L16" s="67" t="s">
        <v>37</v>
      </c>
      <c r="M16" s="67" t="s">
        <v>37</v>
      </c>
      <c r="N16" s="67">
        <v>11483900</v>
      </c>
      <c r="O16" s="67"/>
      <c r="P16" s="67"/>
      <c r="Q16" s="67"/>
      <c r="R16" s="67"/>
      <c r="S16" s="67"/>
      <c r="T16" s="67" t="s">
        <v>37</v>
      </c>
      <c r="U16" s="67" t="s">
        <v>37</v>
      </c>
      <c r="V16" s="67" t="s">
        <v>37</v>
      </c>
      <c r="W16" s="67" t="s">
        <v>37</v>
      </c>
      <c r="X16" s="67" t="s">
        <v>37</v>
      </c>
    </row>
    <row r="17" spans="1:24" s="99" customFormat="1" x14ac:dyDescent="0.2">
      <c r="A17" s="294" t="s">
        <v>72</v>
      </c>
      <c r="B17" s="295"/>
      <c r="C17" s="295"/>
      <c r="D17" s="295"/>
      <c r="E17" s="295"/>
      <c r="F17" s="295"/>
      <c r="G17" s="295"/>
      <c r="H17" s="295"/>
      <c r="I17" s="65" t="s">
        <v>80</v>
      </c>
      <c r="J17" s="66">
        <v>180</v>
      </c>
      <c r="K17" s="67">
        <f>U17</f>
        <v>0</v>
      </c>
      <c r="L17" s="67" t="s">
        <v>37</v>
      </c>
      <c r="M17" s="67" t="s">
        <v>37</v>
      </c>
      <c r="N17" s="67" t="s">
        <v>37</v>
      </c>
      <c r="O17" s="67" t="s">
        <v>37</v>
      </c>
      <c r="P17" s="67" t="s">
        <v>37</v>
      </c>
      <c r="Q17" s="67" t="s">
        <v>37</v>
      </c>
      <c r="R17" s="67" t="s">
        <v>37</v>
      </c>
      <c r="S17" s="67" t="s">
        <v>37</v>
      </c>
      <c r="T17" s="67" t="s">
        <v>37</v>
      </c>
      <c r="U17" s="67">
        <f>W17+X17</f>
        <v>0</v>
      </c>
      <c r="V17" s="67" t="s">
        <v>37</v>
      </c>
      <c r="W17" s="67"/>
      <c r="X17" s="67"/>
    </row>
    <row r="18" spans="1:24" s="99" customFormat="1" x14ac:dyDescent="0.2">
      <c r="A18" s="294" t="s">
        <v>73</v>
      </c>
      <c r="B18" s="295"/>
      <c r="C18" s="295"/>
      <c r="D18" s="295"/>
      <c r="E18" s="295"/>
      <c r="F18" s="295"/>
      <c r="G18" s="295"/>
      <c r="H18" s="295"/>
      <c r="I18" s="65" t="s">
        <v>81</v>
      </c>
      <c r="J18" s="66">
        <v>440</v>
      </c>
      <c r="K18" s="67">
        <f>U18</f>
        <v>0</v>
      </c>
      <c r="L18" s="67" t="s">
        <v>37</v>
      </c>
      <c r="M18" s="67" t="s">
        <v>37</v>
      </c>
      <c r="N18" s="67" t="s">
        <v>37</v>
      </c>
      <c r="O18" s="67" t="s">
        <v>37</v>
      </c>
      <c r="P18" s="67" t="s">
        <v>37</v>
      </c>
      <c r="Q18" s="67" t="s">
        <v>37</v>
      </c>
      <c r="R18" s="67" t="s">
        <v>37</v>
      </c>
      <c r="S18" s="67" t="s">
        <v>37</v>
      </c>
      <c r="T18" s="67" t="s">
        <v>37</v>
      </c>
      <c r="U18" s="67">
        <f>W18</f>
        <v>0</v>
      </c>
      <c r="V18" s="67" t="s">
        <v>37</v>
      </c>
      <c r="W18" s="67"/>
      <c r="X18" s="67" t="s">
        <v>37</v>
      </c>
    </row>
    <row r="19" spans="1:24" s="104" customFormat="1" x14ac:dyDescent="0.2">
      <c r="A19" s="280" t="s">
        <v>87</v>
      </c>
      <c r="B19" s="281"/>
      <c r="C19" s="281"/>
      <c r="D19" s="281"/>
      <c r="E19" s="281"/>
      <c r="F19" s="281"/>
      <c r="G19" s="281"/>
      <c r="H19" s="281"/>
      <c r="I19" s="100" t="s">
        <v>88</v>
      </c>
      <c r="J19" s="101" t="s">
        <v>37</v>
      </c>
      <c r="K19" s="102">
        <f>K21+K27+K32+K40+K43</f>
        <v>121781333.27</v>
      </c>
      <c r="L19" s="102">
        <f>L21+L27+L32+L40+L43</f>
        <v>99588900</v>
      </c>
      <c r="M19" s="103" t="s">
        <v>37</v>
      </c>
      <c r="N19" s="102">
        <f>N21+N27+N32+N40+N43</f>
        <v>11483900</v>
      </c>
      <c r="O19" s="102">
        <f>O21+O27+O32+O40+O43</f>
        <v>0</v>
      </c>
      <c r="P19" s="102">
        <f>P21+P27+P32+P40+P43</f>
        <v>0</v>
      </c>
      <c r="Q19" s="102">
        <f>Q21+Q27+Q32+Q40+Q43</f>
        <v>0</v>
      </c>
      <c r="R19" s="102">
        <f>R21+R27+R32+R40+R43</f>
        <v>0</v>
      </c>
      <c r="S19" s="103" t="s">
        <v>37</v>
      </c>
      <c r="T19" s="103" t="s">
        <v>37</v>
      </c>
      <c r="U19" s="102">
        <f>U21+U27+U32+U40+U43</f>
        <v>10708533.27</v>
      </c>
      <c r="V19" s="102">
        <f>V21+V27+V32+V40+V43</f>
        <v>3303192.75</v>
      </c>
      <c r="W19" s="102">
        <f>W21+W27+W32+W40+W43</f>
        <v>7405340.5199999996</v>
      </c>
      <c r="X19" s="102">
        <f>X21+X27+X32+X43</f>
        <v>0</v>
      </c>
    </row>
    <row r="20" spans="1:24" s="69" customFormat="1" x14ac:dyDescent="0.2">
      <c r="A20" s="291" t="s">
        <v>89</v>
      </c>
      <c r="B20" s="281"/>
      <c r="C20" s="281"/>
      <c r="D20" s="281"/>
      <c r="E20" s="281"/>
      <c r="F20" s="281"/>
      <c r="G20" s="281"/>
      <c r="H20" s="281"/>
      <c r="I20" s="65" t="s">
        <v>37</v>
      </c>
      <c r="J20" s="66" t="s">
        <v>37</v>
      </c>
      <c r="K20" s="67" t="s">
        <v>37</v>
      </c>
      <c r="L20" s="67" t="s">
        <v>37</v>
      </c>
      <c r="M20" s="67" t="s">
        <v>37</v>
      </c>
      <c r="N20" s="67" t="s">
        <v>37</v>
      </c>
      <c r="O20" s="67" t="s">
        <v>37</v>
      </c>
      <c r="P20" s="67" t="s">
        <v>37</v>
      </c>
      <c r="Q20" s="67" t="s">
        <v>37</v>
      </c>
      <c r="R20" s="67" t="s">
        <v>37</v>
      </c>
      <c r="S20" s="67" t="s">
        <v>37</v>
      </c>
      <c r="T20" s="67" t="s">
        <v>37</v>
      </c>
      <c r="U20" s="67" t="s">
        <v>37</v>
      </c>
      <c r="V20" s="67" t="s">
        <v>37</v>
      </c>
      <c r="W20" s="67" t="s">
        <v>37</v>
      </c>
      <c r="X20" s="67" t="s">
        <v>37</v>
      </c>
    </row>
    <row r="21" spans="1:24" s="108" customFormat="1" x14ac:dyDescent="0.2">
      <c r="A21" s="289" t="s">
        <v>104</v>
      </c>
      <c r="B21" s="290"/>
      <c r="C21" s="290"/>
      <c r="D21" s="290"/>
      <c r="E21" s="290"/>
      <c r="F21" s="290"/>
      <c r="G21" s="290"/>
      <c r="H21" s="290"/>
      <c r="I21" s="105" t="s">
        <v>90</v>
      </c>
      <c r="J21" s="106" t="s">
        <v>37</v>
      </c>
      <c r="K21" s="107">
        <f>K22+K25+K26</f>
        <v>79320918</v>
      </c>
      <c r="L21" s="107">
        <f>L22+L25+L26</f>
        <v>75405100</v>
      </c>
      <c r="M21" s="107" t="s">
        <v>37</v>
      </c>
      <c r="N21" s="107">
        <f>N22+N25+N26</f>
        <v>0</v>
      </c>
      <c r="O21" s="107">
        <f>O22+O25+O26</f>
        <v>0</v>
      </c>
      <c r="P21" s="107">
        <f>P22+P25+P26</f>
        <v>0</v>
      </c>
      <c r="Q21" s="107">
        <f>Q22+Q25+Q26</f>
        <v>0</v>
      </c>
      <c r="R21" s="107">
        <f>R22+R25+R26</f>
        <v>0</v>
      </c>
      <c r="S21" s="107" t="s">
        <v>37</v>
      </c>
      <c r="T21" s="107" t="s">
        <v>37</v>
      </c>
      <c r="U21" s="107">
        <f>U22+U25+U26</f>
        <v>3915818</v>
      </c>
      <c r="V21" s="107">
        <f>V22+V25+V26</f>
        <v>0</v>
      </c>
      <c r="W21" s="107">
        <f>W22+W25+W26</f>
        <v>3915818</v>
      </c>
      <c r="X21" s="67"/>
    </row>
    <row r="22" spans="1:24" s="69" customFormat="1" ht="23.45" customHeight="1" x14ac:dyDescent="0.2">
      <c r="A22" s="291" t="s">
        <v>433</v>
      </c>
      <c r="B22" s="281"/>
      <c r="C22" s="281"/>
      <c r="D22" s="281"/>
      <c r="E22" s="281"/>
      <c r="F22" s="281"/>
      <c r="G22" s="281"/>
      <c r="H22" s="281"/>
      <c r="I22" s="65" t="s">
        <v>91</v>
      </c>
      <c r="J22" s="66" t="s">
        <v>37</v>
      </c>
      <c r="K22" s="67">
        <f>SUM(K23:K24)</f>
        <v>78708118</v>
      </c>
      <c r="L22" s="67">
        <f>SUM(L23:L24)</f>
        <v>75405100</v>
      </c>
      <c r="M22" s="68" t="s">
        <v>37</v>
      </c>
      <c r="N22" s="67">
        <f>SUM(N23:N24)</f>
        <v>0</v>
      </c>
      <c r="O22" s="67">
        <f>SUM(O23:O24)</f>
        <v>0</v>
      </c>
      <c r="P22" s="67">
        <f>SUM(P23:P24)</f>
        <v>0</v>
      </c>
      <c r="Q22" s="67">
        <f>SUM(Q23:Q24)</f>
        <v>0</v>
      </c>
      <c r="R22" s="67">
        <f>SUM(R23:R24)</f>
        <v>0</v>
      </c>
      <c r="S22" s="68" t="s">
        <v>37</v>
      </c>
      <c r="T22" s="68" t="s">
        <v>37</v>
      </c>
      <c r="U22" s="67">
        <f>SUM(V22:X22)</f>
        <v>3303018</v>
      </c>
      <c r="V22" s="67">
        <f>SUM(V23:V24)</f>
        <v>0</v>
      </c>
      <c r="W22" s="67">
        <f>SUM(W23:W24)</f>
        <v>3303018</v>
      </c>
      <c r="X22" s="67" t="s">
        <v>37</v>
      </c>
    </row>
    <row r="23" spans="1:24" s="69" customFormat="1" ht="13.9" customHeight="1" x14ac:dyDescent="0.2">
      <c r="A23" s="291" t="s">
        <v>277</v>
      </c>
      <c r="B23" s="281"/>
      <c r="C23" s="281"/>
      <c r="D23" s="281"/>
      <c r="E23" s="281"/>
      <c r="F23" s="281"/>
      <c r="G23" s="281"/>
      <c r="H23" s="281"/>
      <c r="I23" s="65" t="s">
        <v>37</v>
      </c>
      <c r="J23" s="66">
        <v>111</v>
      </c>
      <c r="K23" s="67">
        <f>L23+N23+O23+P23+Q23+R23+U23</f>
        <v>60452550</v>
      </c>
      <c r="L23" s="67">
        <v>57914800</v>
      </c>
      <c r="M23" s="68" t="s">
        <v>37</v>
      </c>
      <c r="N23" s="67"/>
      <c r="O23" s="67"/>
      <c r="P23" s="67"/>
      <c r="Q23" s="67"/>
      <c r="R23" s="67"/>
      <c r="S23" s="68" t="s">
        <v>37</v>
      </c>
      <c r="T23" s="68" t="s">
        <v>37</v>
      </c>
      <c r="U23" s="67">
        <f>SUM(V23:X23)</f>
        <v>2537750</v>
      </c>
      <c r="V23" s="67"/>
      <c r="W23" s="67">
        <v>2537750</v>
      </c>
      <c r="X23" s="67" t="s">
        <v>37</v>
      </c>
    </row>
    <row r="24" spans="1:24" s="69" customFormat="1" ht="15" customHeight="1" x14ac:dyDescent="0.2">
      <c r="A24" s="291" t="s">
        <v>278</v>
      </c>
      <c r="B24" s="281"/>
      <c r="C24" s="281"/>
      <c r="D24" s="281"/>
      <c r="E24" s="281"/>
      <c r="F24" s="281"/>
      <c r="G24" s="281"/>
      <c r="H24" s="281"/>
      <c r="I24" s="65" t="s">
        <v>37</v>
      </c>
      <c r="J24" s="66">
        <v>119</v>
      </c>
      <c r="K24" s="67">
        <f>L24+N24+O24+P24+Q24+R24+U24</f>
        <v>18255568</v>
      </c>
      <c r="L24" s="67">
        <v>17490300</v>
      </c>
      <c r="M24" s="68" t="s">
        <v>37</v>
      </c>
      <c r="N24" s="67"/>
      <c r="O24" s="67"/>
      <c r="P24" s="67"/>
      <c r="Q24" s="67"/>
      <c r="R24" s="67"/>
      <c r="S24" s="68" t="s">
        <v>37</v>
      </c>
      <c r="T24" s="68" t="s">
        <v>37</v>
      </c>
      <c r="U24" s="67">
        <f>SUM(V24:X24)</f>
        <v>765268</v>
      </c>
      <c r="V24" s="67"/>
      <c r="W24" s="67">
        <v>765268</v>
      </c>
      <c r="X24" s="67" t="s">
        <v>37</v>
      </c>
    </row>
    <row r="25" spans="1:24" s="69" customFormat="1" ht="25.9" customHeight="1" x14ac:dyDescent="0.2">
      <c r="A25" s="291" t="s">
        <v>421</v>
      </c>
      <c r="B25" s="281"/>
      <c r="C25" s="281"/>
      <c r="D25" s="281"/>
      <c r="E25" s="281"/>
      <c r="F25" s="281"/>
      <c r="G25" s="281"/>
      <c r="H25" s="281"/>
      <c r="I25" s="65" t="s">
        <v>37</v>
      </c>
      <c r="J25" s="66">
        <v>112</v>
      </c>
      <c r="K25" s="67">
        <f>L25+N25+O25+P25+Q25+R25+U25</f>
        <v>514800</v>
      </c>
      <c r="L25" s="67"/>
      <c r="M25" s="68" t="s">
        <v>37</v>
      </c>
      <c r="N25" s="67"/>
      <c r="O25" s="67"/>
      <c r="P25" s="67"/>
      <c r="Q25" s="67"/>
      <c r="R25" s="67"/>
      <c r="S25" s="68" t="s">
        <v>37</v>
      </c>
      <c r="T25" s="68" t="s">
        <v>37</v>
      </c>
      <c r="U25" s="67">
        <f>SUM(V25:X25)</f>
        <v>514800</v>
      </c>
      <c r="V25" s="67"/>
      <c r="W25" s="67">
        <v>514800</v>
      </c>
      <c r="X25" s="67" t="s">
        <v>37</v>
      </c>
    </row>
    <row r="26" spans="1:24" s="69" customFormat="1" ht="41.45" customHeight="1" x14ac:dyDescent="0.2">
      <c r="A26" s="284" t="s">
        <v>384</v>
      </c>
      <c r="B26" s="285"/>
      <c r="C26" s="285"/>
      <c r="D26" s="285"/>
      <c r="E26" s="285"/>
      <c r="F26" s="285"/>
      <c r="G26" s="285"/>
      <c r="H26" s="286"/>
      <c r="I26" s="65" t="s">
        <v>37</v>
      </c>
      <c r="J26" s="66">
        <v>113</v>
      </c>
      <c r="K26" s="67">
        <f>L26+N26+O26+P26+Q26+R26+U26</f>
        <v>98000</v>
      </c>
      <c r="L26" s="67"/>
      <c r="M26" s="68"/>
      <c r="N26" s="67"/>
      <c r="O26" s="67"/>
      <c r="P26" s="67"/>
      <c r="Q26" s="67"/>
      <c r="R26" s="67"/>
      <c r="S26" s="68"/>
      <c r="T26" s="68"/>
      <c r="U26" s="67">
        <f>SUM(V26:X26)</f>
        <v>98000</v>
      </c>
      <c r="V26" s="67"/>
      <c r="W26" s="67">
        <v>98000</v>
      </c>
      <c r="X26" s="67"/>
    </row>
    <row r="27" spans="1:24" s="108" customFormat="1" x14ac:dyDescent="0.2">
      <c r="A27" s="282" t="s">
        <v>92</v>
      </c>
      <c r="B27" s="283"/>
      <c r="C27" s="283"/>
      <c r="D27" s="283"/>
      <c r="E27" s="283"/>
      <c r="F27" s="283"/>
      <c r="G27" s="283"/>
      <c r="H27" s="283"/>
      <c r="I27" s="105" t="s">
        <v>93</v>
      </c>
      <c r="J27" s="106" t="s">
        <v>37</v>
      </c>
      <c r="K27" s="107">
        <f>K29+K30+K31</f>
        <v>12517100</v>
      </c>
      <c r="L27" s="107">
        <f>L29+L30+L31</f>
        <v>853200</v>
      </c>
      <c r="M27" s="68" t="s">
        <v>37</v>
      </c>
      <c r="N27" s="107">
        <f>N29+N30+N31</f>
        <v>11483900</v>
      </c>
      <c r="O27" s="107">
        <f>O29+O30+O31</f>
        <v>0</v>
      </c>
      <c r="P27" s="107">
        <f>P29+P30+P31</f>
        <v>0</v>
      </c>
      <c r="Q27" s="107">
        <f>Q29+Q30+Q31</f>
        <v>0</v>
      </c>
      <c r="R27" s="107">
        <f>R29+R30+R31</f>
        <v>0</v>
      </c>
      <c r="S27" s="68" t="s">
        <v>37</v>
      </c>
      <c r="T27" s="68" t="s">
        <v>37</v>
      </c>
      <c r="U27" s="107">
        <f>U29+U30+U31</f>
        <v>180000</v>
      </c>
      <c r="V27" s="107">
        <f>V29+V30+V31</f>
        <v>0</v>
      </c>
      <c r="W27" s="107">
        <f>W29+W30+W31</f>
        <v>180000</v>
      </c>
      <c r="X27" s="107">
        <f>X30</f>
        <v>0</v>
      </c>
    </row>
    <row r="28" spans="1:24" s="69" customFormat="1" x14ac:dyDescent="0.2">
      <c r="A28" s="278" t="s">
        <v>94</v>
      </c>
      <c r="B28" s="279"/>
      <c r="C28" s="279"/>
      <c r="D28" s="279"/>
      <c r="E28" s="279"/>
      <c r="F28" s="279"/>
      <c r="G28" s="279"/>
      <c r="H28" s="279"/>
      <c r="I28" s="65" t="s">
        <v>37</v>
      </c>
      <c r="J28" s="66" t="s">
        <v>37</v>
      </c>
      <c r="K28" s="67" t="s">
        <v>37</v>
      </c>
      <c r="L28" s="67" t="s">
        <v>37</v>
      </c>
      <c r="M28" s="68" t="s">
        <v>37</v>
      </c>
      <c r="N28" s="67" t="s">
        <v>37</v>
      </c>
      <c r="O28" s="67" t="s">
        <v>37</v>
      </c>
      <c r="P28" s="67" t="s">
        <v>37</v>
      </c>
      <c r="Q28" s="67" t="s">
        <v>37</v>
      </c>
      <c r="R28" s="67" t="s">
        <v>37</v>
      </c>
      <c r="S28" s="68" t="s">
        <v>37</v>
      </c>
      <c r="T28" s="68" t="s">
        <v>37</v>
      </c>
      <c r="U28" s="67" t="s">
        <v>37</v>
      </c>
      <c r="V28" s="67" t="s">
        <v>37</v>
      </c>
      <c r="W28" s="67" t="s">
        <v>37</v>
      </c>
      <c r="X28" s="67" t="s">
        <v>37</v>
      </c>
    </row>
    <row r="29" spans="1:24" s="69" customFormat="1" ht="37.9" customHeight="1" x14ac:dyDescent="0.2">
      <c r="A29" s="284" t="s">
        <v>424</v>
      </c>
      <c r="B29" s="285"/>
      <c r="C29" s="285"/>
      <c r="D29" s="285"/>
      <c r="E29" s="285"/>
      <c r="F29" s="285"/>
      <c r="G29" s="285"/>
      <c r="H29" s="286"/>
      <c r="I29" s="65" t="s">
        <v>37</v>
      </c>
      <c r="J29" s="66">
        <v>321</v>
      </c>
      <c r="K29" s="67">
        <f>L29+N29+O29+P29+Q29+R29+U29</f>
        <v>303200</v>
      </c>
      <c r="L29" s="67">
        <v>283200</v>
      </c>
      <c r="M29" s="68" t="s">
        <v>37</v>
      </c>
      <c r="N29" s="67"/>
      <c r="O29" s="67"/>
      <c r="P29" s="67"/>
      <c r="Q29" s="67"/>
      <c r="R29" s="67"/>
      <c r="S29" s="68" t="s">
        <v>37</v>
      </c>
      <c r="T29" s="68" t="s">
        <v>37</v>
      </c>
      <c r="U29" s="67">
        <f>SUM(V29:W29)</f>
        <v>20000</v>
      </c>
      <c r="V29" s="67"/>
      <c r="W29" s="67">
        <v>20000</v>
      </c>
      <c r="X29" s="67" t="s">
        <v>37</v>
      </c>
    </row>
    <row r="30" spans="1:24" s="69" customFormat="1" ht="13.15" customHeight="1" x14ac:dyDescent="0.2">
      <c r="A30" s="278" t="s">
        <v>425</v>
      </c>
      <c r="B30" s="279"/>
      <c r="C30" s="279"/>
      <c r="D30" s="279"/>
      <c r="E30" s="279"/>
      <c r="F30" s="279"/>
      <c r="G30" s="279"/>
      <c r="H30" s="279"/>
      <c r="I30" s="65" t="s">
        <v>37</v>
      </c>
      <c r="J30" s="66">
        <v>340</v>
      </c>
      <c r="K30" s="67">
        <f>L30+N30+O30+P30+Q30+R30+U30</f>
        <v>11543900</v>
      </c>
      <c r="L30" s="67"/>
      <c r="M30" s="68"/>
      <c r="N30" s="67">
        <v>11483900</v>
      </c>
      <c r="O30" s="67"/>
      <c r="P30" s="67"/>
      <c r="Q30" s="67"/>
      <c r="R30" s="67"/>
      <c r="S30" s="68"/>
      <c r="T30" s="68"/>
      <c r="U30" s="67">
        <f>SUM(V30:X30)</f>
        <v>60000</v>
      </c>
      <c r="V30" s="67"/>
      <c r="W30" s="67">
        <v>60000</v>
      </c>
      <c r="X30" s="67"/>
    </row>
    <row r="31" spans="1:24" s="69" customFormat="1" x14ac:dyDescent="0.2">
      <c r="A31" s="278" t="s">
        <v>426</v>
      </c>
      <c r="B31" s="279"/>
      <c r="C31" s="279"/>
      <c r="D31" s="279"/>
      <c r="E31" s="279"/>
      <c r="F31" s="279"/>
      <c r="G31" s="279"/>
      <c r="H31" s="279"/>
      <c r="I31" s="65" t="s">
        <v>37</v>
      </c>
      <c r="J31" s="66">
        <v>360</v>
      </c>
      <c r="K31" s="67">
        <f>L31+N31+O31+P31+Q31+R31+U31</f>
        <v>670000</v>
      </c>
      <c r="L31" s="67">
        <v>570000</v>
      </c>
      <c r="M31" s="68" t="s">
        <v>37</v>
      </c>
      <c r="N31" s="67"/>
      <c r="O31" s="67"/>
      <c r="P31" s="67"/>
      <c r="Q31" s="67"/>
      <c r="R31" s="67"/>
      <c r="S31" s="68" t="s">
        <v>37</v>
      </c>
      <c r="T31" s="68" t="s">
        <v>37</v>
      </c>
      <c r="U31" s="67">
        <f>SUM(V31:W31)</f>
        <v>100000</v>
      </c>
      <c r="V31" s="67"/>
      <c r="W31" s="67">
        <v>100000</v>
      </c>
      <c r="X31" s="67" t="s">
        <v>37</v>
      </c>
    </row>
    <row r="32" spans="1:24" s="108" customFormat="1" x14ac:dyDescent="0.2">
      <c r="A32" s="282" t="s">
        <v>95</v>
      </c>
      <c r="B32" s="283"/>
      <c r="C32" s="283"/>
      <c r="D32" s="283"/>
      <c r="E32" s="283"/>
      <c r="F32" s="283"/>
      <c r="G32" s="283"/>
      <c r="H32" s="283"/>
      <c r="I32" s="105" t="s">
        <v>96</v>
      </c>
      <c r="J32" s="106" t="s">
        <v>37</v>
      </c>
      <c r="K32" s="107">
        <f>SUM(K34:K37)</f>
        <v>1194400</v>
      </c>
      <c r="L32" s="107">
        <f>SUM(L34:L37)</f>
        <v>1169400</v>
      </c>
      <c r="M32" s="68" t="s">
        <v>37</v>
      </c>
      <c r="N32" s="107">
        <f>SUM(N34:N37)</f>
        <v>0</v>
      </c>
      <c r="O32" s="107">
        <f>SUM(O34:O37)</f>
        <v>0</v>
      </c>
      <c r="P32" s="107">
        <f>SUM(P34:P37)</f>
        <v>0</v>
      </c>
      <c r="Q32" s="107">
        <f>SUM(Q34:Q37)</f>
        <v>0</v>
      </c>
      <c r="R32" s="107">
        <f>SUM(R34:R37)</f>
        <v>0</v>
      </c>
      <c r="S32" s="68" t="s">
        <v>37</v>
      </c>
      <c r="T32" s="68" t="s">
        <v>37</v>
      </c>
      <c r="U32" s="107">
        <f>SUM(U34:U37)</f>
        <v>25000</v>
      </c>
      <c r="V32" s="107">
        <f>SUM(V34:V37)</f>
        <v>0</v>
      </c>
      <c r="W32" s="107">
        <f>SUM(W34:W37)</f>
        <v>25000</v>
      </c>
      <c r="X32" s="107"/>
    </row>
    <row r="33" spans="1:24" s="69" customFormat="1" x14ac:dyDescent="0.2">
      <c r="A33" s="278" t="s">
        <v>94</v>
      </c>
      <c r="B33" s="279"/>
      <c r="C33" s="279"/>
      <c r="D33" s="279"/>
      <c r="E33" s="279"/>
      <c r="F33" s="279"/>
      <c r="G33" s="279"/>
      <c r="H33" s="279"/>
      <c r="I33" s="65" t="s">
        <v>37</v>
      </c>
      <c r="J33" s="66" t="s">
        <v>37</v>
      </c>
      <c r="K33" s="67" t="s">
        <v>37</v>
      </c>
      <c r="L33" s="67" t="s">
        <v>37</v>
      </c>
      <c r="M33" s="68" t="s">
        <v>37</v>
      </c>
      <c r="N33" s="67" t="s">
        <v>37</v>
      </c>
      <c r="O33" s="67" t="s">
        <v>37</v>
      </c>
      <c r="P33" s="67" t="s">
        <v>37</v>
      </c>
      <c r="Q33" s="67" t="s">
        <v>37</v>
      </c>
      <c r="R33" s="67" t="s">
        <v>37</v>
      </c>
      <c r="S33" s="68" t="s">
        <v>37</v>
      </c>
      <c r="T33" s="68" t="s">
        <v>37</v>
      </c>
      <c r="U33" s="67" t="s">
        <v>37</v>
      </c>
      <c r="V33" s="67" t="s">
        <v>37</v>
      </c>
      <c r="W33" s="67" t="s">
        <v>37</v>
      </c>
      <c r="X33" s="67" t="s">
        <v>37</v>
      </c>
    </row>
    <row r="34" spans="1:24" s="69" customFormat="1" ht="24.6" customHeight="1" x14ac:dyDescent="0.2">
      <c r="A34" s="278" t="s">
        <v>427</v>
      </c>
      <c r="B34" s="279"/>
      <c r="C34" s="279"/>
      <c r="D34" s="279"/>
      <c r="E34" s="279"/>
      <c r="F34" s="279"/>
      <c r="G34" s="279"/>
      <c r="H34" s="279"/>
      <c r="I34" s="65" t="s">
        <v>37</v>
      </c>
      <c r="J34" s="66">
        <v>851</v>
      </c>
      <c r="K34" s="67">
        <f>L34+N34+O34+P34+Q34+R34+U34</f>
        <v>1113213</v>
      </c>
      <c r="L34" s="67">
        <v>1113213</v>
      </c>
      <c r="M34" s="68" t="s">
        <v>37</v>
      </c>
      <c r="N34" s="67"/>
      <c r="O34" s="67"/>
      <c r="P34" s="67"/>
      <c r="Q34" s="67"/>
      <c r="R34" s="67"/>
      <c r="S34" s="68" t="s">
        <v>37</v>
      </c>
      <c r="T34" s="68" t="s">
        <v>37</v>
      </c>
      <c r="U34" s="67">
        <f>SUM(V34:W34)</f>
        <v>0</v>
      </c>
      <c r="V34" s="67"/>
      <c r="W34" s="67"/>
      <c r="X34" s="67" t="s">
        <v>37</v>
      </c>
    </row>
    <row r="35" spans="1:24" s="69" customFormat="1" x14ac:dyDescent="0.2">
      <c r="A35" s="278" t="s">
        <v>428</v>
      </c>
      <c r="B35" s="279"/>
      <c r="C35" s="279"/>
      <c r="D35" s="279"/>
      <c r="E35" s="279"/>
      <c r="F35" s="279"/>
      <c r="G35" s="279"/>
      <c r="H35" s="279"/>
      <c r="I35" s="65" t="s">
        <v>37</v>
      </c>
      <c r="J35" s="66">
        <v>852</v>
      </c>
      <c r="K35" s="67">
        <f>L35+N35+O35+P35+Q35+R35+U35</f>
        <v>65787</v>
      </c>
      <c r="L35" s="67">
        <v>56187</v>
      </c>
      <c r="M35" s="68" t="s">
        <v>37</v>
      </c>
      <c r="N35" s="67"/>
      <c r="O35" s="67"/>
      <c r="P35" s="67"/>
      <c r="Q35" s="67"/>
      <c r="R35" s="67"/>
      <c r="S35" s="68" t="s">
        <v>37</v>
      </c>
      <c r="T35" s="68" t="s">
        <v>37</v>
      </c>
      <c r="U35" s="67">
        <f>SUM(V35:W35)</f>
        <v>9600</v>
      </c>
      <c r="V35" s="67"/>
      <c r="W35" s="67">
        <v>9600</v>
      </c>
      <c r="X35" s="67" t="s">
        <v>37</v>
      </c>
    </row>
    <row r="36" spans="1:24" s="69" customFormat="1" x14ac:dyDescent="0.2">
      <c r="A36" s="278" t="s">
        <v>429</v>
      </c>
      <c r="B36" s="279"/>
      <c r="C36" s="279"/>
      <c r="D36" s="279"/>
      <c r="E36" s="279"/>
      <c r="F36" s="279"/>
      <c r="G36" s="279"/>
      <c r="H36" s="279"/>
      <c r="I36" s="65" t="s">
        <v>37</v>
      </c>
      <c r="J36" s="66">
        <v>853</v>
      </c>
      <c r="K36" s="67">
        <f>L36+N36+O36+P36+Q36+R36+U36</f>
        <v>9000</v>
      </c>
      <c r="L36" s="67"/>
      <c r="M36" s="68" t="s">
        <v>37</v>
      </c>
      <c r="N36" s="67"/>
      <c r="O36" s="67"/>
      <c r="P36" s="67"/>
      <c r="Q36" s="67"/>
      <c r="R36" s="67"/>
      <c r="S36" s="68" t="s">
        <v>37</v>
      </c>
      <c r="T36" s="68" t="s">
        <v>37</v>
      </c>
      <c r="U36" s="67">
        <f>SUM(V36:W36)</f>
        <v>9000</v>
      </c>
      <c r="V36" s="67"/>
      <c r="W36" s="67">
        <v>9000</v>
      </c>
      <c r="X36" s="67" t="s">
        <v>37</v>
      </c>
    </row>
    <row r="37" spans="1:24" s="69" customFormat="1" ht="42.6" customHeight="1" x14ac:dyDescent="0.2">
      <c r="A37" s="278" t="s">
        <v>430</v>
      </c>
      <c r="B37" s="279"/>
      <c r="C37" s="279"/>
      <c r="D37" s="279"/>
      <c r="E37" s="279"/>
      <c r="F37" s="279"/>
      <c r="G37" s="279"/>
      <c r="H37" s="279"/>
      <c r="I37" s="65" t="s">
        <v>37</v>
      </c>
      <c r="J37" s="66">
        <v>831</v>
      </c>
      <c r="K37" s="67">
        <f>L37+N37+O37+P37+Q37+R37+U37</f>
        <v>6400</v>
      </c>
      <c r="L37" s="67"/>
      <c r="M37" s="68"/>
      <c r="N37" s="67"/>
      <c r="O37" s="67"/>
      <c r="P37" s="67"/>
      <c r="Q37" s="67"/>
      <c r="R37" s="67"/>
      <c r="S37" s="68"/>
      <c r="T37" s="68"/>
      <c r="U37" s="67">
        <v>6400</v>
      </c>
      <c r="V37" s="67"/>
      <c r="W37" s="67">
        <v>6400</v>
      </c>
      <c r="X37" s="67"/>
    </row>
    <row r="38" spans="1:24" s="108" customFormat="1" x14ac:dyDescent="0.2">
      <c r="A38" s="282" t="s">
        <v>97</v>
      </c>
      <c r="B38" s="283"/>
      <c r="C38" s="283"/>
      <c r="D38" s="283"/>
      <c r="E38" s="283"/>
      <c r="F38" s="283"/>
      <c r="G38" s="283"/>
      <c r="H38" s="283"/>
      <c r="I38" s="105" t="s">
        <v>98</v>
      </c>
      <c r="J38" s="106" t="s">
        <v>37</v>
      </c>
      <c r="K38" s="107" t="s">
        <v>37</v>
      </c>
      <c r="L38" s="107" t="s">
        <v>37</v>
      </c>
      <c r="M38" s="68" t="s">
        <v>37</v>
      </c>
      <c r="N38" s="107" t="s">
        <v>37</v>
      </c>
      <c r="O38" s="107" t="s">
        <v>37</v>
      </c>
      <c r="P38" s="107" t="s">
        <v>37</v>
      </c>
      <c r="Q38" s="107" t="s">
        <v>37</v>
      </c>
      <c r="R38" s="107" t="s">
        <v>37</v>
      </c>
      <c r="S38" s="68" t="s">
        <v>37</v>
      </c>
      <c r="T38" s="68" t="s">
        <v>37</v>
      </c>
      <c r="U38" s="67" t="s">
        <v>37</v>
      </c>
      <c r="V38" s="107" t="s">
        <v>37</v>
      </c>
      <c r="W38" s="107" t="s">
        <v>37</v>
      </c>
      <c r="X38" s="107" t="s">
        <v>37</v>
      </c>
    </row>
    <row r="39" spans="1:24" s="69" customFormat="1" x14ac:dyDescent="0.2">
      <c r="A39" s="278" t="s">
        <v>100</v>
      </c>
      <c r="B39" s="279"/>
      <c r="C39" s="279"/>
      <c r="D39" s="279"/>
      <c r="E39" s="279"/>
      <c r="F39" s="279"/>
      <c r="G39" s="279"/>
      <c r="H39" s="279"/>
      <c r="I39" s="65" t="s">
        <v>37</v>
      </c>
      <c r="J39" s="66" t="s">
        <v>37</v>
      </c>
      <c r="K39" s="67" t="s">
        <v>37</v>
      </c>
      <c r="L39" s="67" t="s">
        <v>37</v>
      </c>
      <c r="M39" s="68" t="s">
        <v>37</v>
      </c>
      <c r="N39" s="67" t="s">
        <v>37</v>
      </c>
      <c r="O39" s="67" t="s">
        <v>37</v>
      </c>
      <c r="P39" s="67" t="s">
        <v>37</v>
      </c>
      <c r="Q39" s="67" t="s">
        <v>37</v>
      </c>
      <c r="R39" s="67" t="s">
        <v>37</v>
      </c>
      <c r="S39" s="68" t="s">
        <v>37</v>
      </c>
      <c r="T39" s="68" t="s">
        <v>37</v>
      </c>
      <c r="U39" s="67" t="s">
        <v>37</v>
      </c>
      <c r="V39" s="67" t="s">
        <v>37</v>
      </c>
      <c r="W39" s="67" t="s">
        <v>37</v>
      </c>
      <c r="X39" s="67" t="s">
        <v>37</v>
      </c>
    </row>
    <row r="40" spans="1:24" s="108" customFormat="1" ht="28.15" customHeight="1" x14ac:dyDescent="0.2">
      <c r="A40" s="282" t="s">
        <v>99</v>
      </c>
      <c r="B40" s="283"/>
      <c r="C40" s="283"/>
      <c r="D40" s="283"/>
      <c r="E40" s="283"/>
      <c r="F40" s="283"/>
      <c r="G40" s="283"/>
      <c r="H40" s="283"/>
      <c r="I40" s="105" t="s">
        <v>101</v>
      </c>
      <c r="J40" s="106" t="s">
        <v>37</v>
      </c>
      <c r="K40" s="107">
        <f>K42</f>
        <v>0</v>
      </c>
      <c r="L40" s="107">
        <f>L42</f>
        <v>0</v>
      </c>
      <c r="M40" s="68" t="s">
        <v>37</v>
      </c>
      <c r="N40" s="107">
        <f>N42</f>
        <v>0</v>
      </c>
      <c r="O40" s="107">
        <f>O42</f>
        <v>0</v>
      </c>
      <c r="P40" s="107">
        <f>P42</f>
        <v>0</v>
      </c>
      <c r="Q40" s="107">
        <f>Q42</f>
        <v>0</v>
      </c>
      <c r="R40" s="107">
        <f>R42</f>
        <v>0</v>
      </c>
      <c r="S40" s="68" t="s">
        <v>37</v>
      </c>
      <c r="T40" s="68" t="s">
        <v>37</v>
      </c>
      <c r="U40" s="67">
        <f>U42</f>
        <v>0</v>
      </c>
      <c r="V40" s="107">
        <f>V42</f>
        <v>0</v>
      </c>
      <c r="W40" s="107">
        <f>W42</f>
        <v>0</v>
      </c>
      <c r="X40" s="107" t="s">
        <v>37</v>
      </c>
    </row>
    <row r="41" spans="1:24" s="69" customFormat="1" x14ac:dyDescent="0.2">
      <c r="A41" s="278" t="s">
        <v>100</v>
      </c>
      <c r="B41" s="279"/>
      <c r="C41" s="279"/>
      <c r="D41" s="279"/>
      <c r="E41" s="279"/>
      <c r="F41" s="279"/>
      <c r="G41" s="279"/>
      <c r="H41" s="279"/>
      <c r="I41" s="65" t="s">
        <v>37</v>
      </c>
      <c r="J41" s="66" t="s">
        <v>37</v>
      </c>
      <c r="K41" s="67" t="s">
        <v>37</v>
      </c>
      <c r="L41" s="67" t="s">
        <v>37</v>
      </c>
      <c r="M41" s="68" t="s">
        <v>37</v>
      </c>
      <c r="N41" s="67" t="s">
        <v>37</v>
      </c>
      <c r="O41" s="67" t="s">
        <v>37</v>
      </c>
      <c r="P41" s="67" t="s">
        <v>37</v>
      </c>
      <c r="Q41" s="67" t="s">
        <v>37</v>
      </c>
      <c r="R41" s="67" t="s">
        <v>37</v>
      </c>
      <c r="S41" s="68" t="s">
        <v>37</v>
      </c>
      <c r="T41" s="68" t="s">
        <v>37</v>
      </c>
      <c r="U41" s="67" t="s">
        <v>37</v>
      </c>
      <c r="V41" s="67" t="s">
        <v>37</v>
      </c>
      <c r="W41" s="67" t="s">
        <v>37</v>
      </c>
      <c r="X41" s="67" t="s">
        <v>37</v>
      </c>
    </row>
    <row r="42" spans="1:24" s="69" customFormat="1" hidden="1" x14ac:dyDescent="0.2">
      <c r="A42" s="278"/>
      <c r="B42" s="279"/>
      <c r="C42" s="279"/>
      <c r="D42" s="279"/>
      <c r="E42" s="279"/>
      <c r="F42" s="279"/>
      <c r="G42" s="279"/>
      <c r="H42" s="279"/>
      <c r="I42" s="65" t="s">
        <v>37</v>
      </c>
      <c r="J42" s="66"/>
      <c r="K42" s="67">
        <f>L42+N42+O42+P42+Q42+R42+U42</f>
        <v>0</v>
      </c>
      <c r="L42" s="67"/>
      <c r="M42" s="68" t="s">
        <v>37</v>
      </c>
      <c r="N42" s="67"/>
      <c r="O42" s="67"/>
      <c r="P42" s="67"/>
      <c r="Q42" s="67"/>
      <c r="R42" s="67"/>
      <c r="S42" s="68" t="s">
        <v>37</v>
      </c>
      <c r="T42" s="68" t="s">
        <v>37</v>
      </c>
      <c r="U42" s="67">
        <f>SUM(V42:W42)</f>
        <v>0</v>
      </c>
      <c r="V42" s="67"/>
      <c r="W42" s="67"/>
      <c r="X42" s="67" t="s">
        <v>37</v>
      </c>
    </row>
    <row r="43" spans="1:24" s="108" customFormat="1" ht="19.149999999999999" customHeight="1" x14ac:dyDescent="0.2">
      <c r="A43" s="282" t="s">
        <v>102</v>
      </c>
      <c r="B43" s="283"/>
      <c r="C43" s="283"/>
      <c r="D43" s="283"/>
      <c r="E43" s="283"/>
      <c r="F43" s="283"/>
      <c r="G43" s="283"/>
      <c r="H43" s="283"/>
      <c r="I43" s="105" t="s">
        <v>103</v>
      </c>
      <c r="J43" s="106" t="s">
        <v>37</v>
      </c>
      <c r="K43" s="107">
        <f>K46+K45</f>
        <v>28748915.27</v>
      </c>
      <c r="L43" s="107">
        <f>L46+L45</f>
        <v>22161200</v>
      </c>
      <c r="M43" s="68" t="s">
        <v>37</v>
      </c>
      <c r="N43" s="107">
        <f>N46+N45</f>
        <v>0</v>
      </c>
      <c r="O43" s="107">
        <f>O46+O45</f>
        <v>0</v>
      </c>
      <c r="P43" s="107">
        <f>P46+P45</f>
        <v>0</v>
      </c>
      <c r="Q43" s="107">
        <f>Q46+Q45</f>
        <v>0</v>
      </c>
      <c r="R43" s="107">
        <f>R46+R45</f>
        <v>0</v>
      </c>
      <c r="S43" s="68" t="s">
        <v>37</v>
      </c>
      <c r="T43" s="68" t="s">
        <v>37</v>
      </c>
      <c r="U43" s="107">
        <f>U46+U45</f>
        <v>6587715.2699999996</v>
      </c>
      <c r="V43" s="107">
        <f>V46+V45</f>
        <v>3303192.75</v>
      </c>
      <c r="W43" s="107">
        <f>W46+W45</f>
        <v>3284522.52</v>
      </c>
      <c r="X43" s="107">
        <f>X46+X45</f>
        <v>0</v>
      </c>
    </row>
    <row r="44" spans="1:24" s="69" customFormat="1" x14ac:dyDescent="0.2">
      <c r="A44" s="278" t="s">
        <v>100</v>
      </c>
      <c r="B44" s="279"/>
      <c r="C44" s="279"/>
      <c r="D44" s="279"/>
      <c r="E44" s="279"/>
      <c r="F44" s="279"/>
      <c r="G44" s="279"/>
      <c r="H44" s="279"/>
      <c r="I44" s="65" t="s">
        <v>37</v>
      </c>
      <c r="J44" s="66" t="s">
        <v>37</v>
      </c>
      <c r="K44" s="67" t="s">
        <v>37</v>
      </c>
      <c r="L44" s="67" t="s">
        <v>37</v>
      </c>
      <c r="M44" s="68" t="s">
        <v>37</v>
      </c>
      <c r="N44" s="67" t="s">
        <v>37</v>
      </c>
      <c r="O44" s="67" t="s">
        <v>37</v>
      </c>
      <c r="P44" s="67" t="s">
        <v>37</v>
      </c>
      <c r="Q44" s="67" t="s">
        <v>37</v>
      </c>
      <c r="R44" s="67" t="s">
        <v>37</v>
      </c>
      <c r="S44" s="68" t="s">
        <v>37</v>
      </c>
      <c r="T44" s="68" t="s">
        <v>37</v>
      </c>
      <c r="U44" s="67" t="s">
        <v>37</v>
      </c>
      <c r="V44" s="67" t="s">
        <v>37</v>
      </c>
      <c r="W44" s="67" t="s">
        <v>37</v>
      </c>
      <c r="X44" s="67" t="s">
        <v>37</v>
      </c>
    </row>
    <row r="45" spans="1:24" s="69" customFormat="1" ht="40.9" customHeight="1" x14ac:dyDescent="0.2">
      <c r="A45" s="284" t="s">
        <v>431</v>
      </c>
      <c r="B45" s="285"/>
      <c r="C45" s="285"/>
      <c r="D45" s="285"/>
      <c r="E45" s="285"/>
      <c r="F45" s="285"/>
      <c r="G45" s="285"/>
      <c r="H45" s="286"/>
      <c r="I45" s="65" t="s">
        <v>37</v>
      </c>
      <c r="J45" s="66">
        <v>243</v>
      </c>
      <c r="K45" s="67">
        <f>L45+N45+O45+P45+Q45+R45+U45</f>
        <v>2450000</v>
      </c>
      <c r="L45" s="67"/>
      <c r="M45" s="68"/>
      <c r="N45" s="67"/>
      <c r="O45" s="67"/>
      <c r="P45" s="67"/>
      <c r="Q45" s="67"/>
      <c r="R45" s="67"/>
      <c r="S45" s="68"/>
      <c r="T45" s="68"/>
      <c r="U45" s="67">
        <f>SUM(V45:X45)</f>
        <v>2450000</v>
      </c>
      <c r="V45" s="67">
        <v>1950000</v>
      </c>
      <c r="W45" s="67">
        <v>500000</v>
      </c>
      <c r="X45" s="67"/>
    </row>
    <row r="46" spans="1:24" s="69" customFormat="1" ht="25.9" customHeight="1" x14ac:dyDescent="0.2">
      <c r="A46" s="278" t="s">
        <v>432</v>
      </c>
      <c r="B46" s="279"/>
      <c r="C46" s="279"/>
      <c r="D46" s="279"/>
      <c r="E46" s="279"/>
      <c r="F46" s="279"/>
      <c r="G46" s="279"/>
      <c r="H46" s="279"/>
      <c r="I46" s="65" t="s">
        <v>37</v>
      </c>
      <c r="J46" s="66">
        <v>244</v>
      </c>
      <c r="K46" s="67">
        <f>L46+N46+O46+P46+Q46+R46+U46</f>
        <v>26298915.27</v>
      </c>
      <c r="L46" s="67">
        <v>22161200</v>
      </c>
      <c r="M46" s="68" t="s">
        <v>37</v>
      </c>
      <c r="N46" s="67"/>
      <c r="O46" s="67"/>
      <c r="P46" s="67"/>
      <c r="Q46" s="67"/>
      <c r="R46" s="67"/>
      <c r="S46" s="68" t="s">
        <v>37</v>
      </c>
      <c r="T46" s="68" t="s">
        <v>37</v>
      </c>
      <c r="U46" s="67">
        <f>SUM(V46:X46)</f>
        <v>4137715.27</v>
      </c>
      <c r="V46" s="67">
        <v>1353192.75</v>
      </c>
      <c r="W46" s="67">
        <f>2738375+46147.52</f>
        <v>2784522.52</v>
      </c>
      <c r="X46" s="67"/>
    </row>
    <row r="47" spans="1:24" s="108" customFormat="1" ht="13.15" customHeight="1" x14ac:dyDescent="0.2">
      <c r="A47" s="280" t="s">
        <v>105</v>
      </c>
      <c r="B47" s="281"/>
      <c r="C47" s="281"/>
      <c r="D47" s="281"/>
      <c r="E47" s="281"/>
      <c r="F47" s="281"/>
      <c r="G47" s="281"/>
      <c r="H47" s="281"/>
      <c r="I47" s="109" t="s">
        <v>111</v>
      </c>
      <c r="J47" s="110" t="s">
        <v>37</v>
      </c>
      <c r="K47" s="111">
        <f>SUM(K48:K49)</f>
        <v>121781333.27</v>
      </c>
      <c r="L47" s="111">
        <f>SUM(L48:L49)</f>
        <v>99588900</v>
      </c>
      <c r="M47" s="103" t="s">
        <v>37</v>
      </c>
      <c r="N47" s="111">
        <f t="shared" ref="N47:W47" si="1">SUM(N48:N49)</f>
        <v>11483900</v>
      </c>
      <c r="O47" s="111">
        <f t="shared" si="1"/>
        <v>0</v>
      </c>
      <c r="P47" s="111">
        <f t="shared" si="1"/>
        <v>0</v>
      </c>
      <c r="Q47" s="111">
        <f>SUM(Q48:Q49)</f>
        <v>0</v>
      </c>
      <c r="R47" s="111">
        <f t="shared" si="1"/>
        <v>0</v>
      </c>
      <c r="S47" s="103" t="s">
        <v>37</v>
      </c>
      <c r="T47" s="103" t="s">
        <v>37</v>
      </c>
      <c r="U47" s="111">
        <f t="shared" si="1"/>
        <v>10708533.27</v>
      </c>
      <c r="V47" s="111">
        <f t="shared" si="1"/>
        <v>3303192.75</v>
      </c>
      <c r="W47" s="111">
        <f t="shared" si="1"/>
        <v>7405340.5199999996</v>
      </c>
      <c r="X47" s="102" t="s">
        <v>37</v>
      </c>
    </row>
    <row r="48" spans="1:24" s="69" customFormat="1" x14ac:dyDescent="0.2">
      <c r="A48" s="287" t="s">
        <v>106</v>
      </c>
      <c r="B48" s="288"/>
      <c r="C48" s="288"/>
      <c r="D48" s="288"/>
      <c r="E48" s="288"/>
      <c r="F48" s="288"/>
      <c r="G48" s="288"/>
      <c r="H48" s="288"/>
      <c r="I48" s="65" t="s">
        <v>112</v>
      </c>
      <c r="J48" s="112" t="s">
        <v>37</v>
      </c>
      <c r="K48" s="67">
        <v>0</v>
      </c>
      <c r="L48" s="67">
        <v>0</v>
      </c>
      <c r="M48" s="67" t="s">
        <v>37</v>
      </c>
      <c r="N48" s="67">
        <v>0</v>
      </c>
      <c r="O48" s="67">
        <v>0</v>
      </c>
      <c r="P48" s="67">
        <v>0</v>
      </c>
      <c r="Q48" s="67">
        <v>0</v>
      </c>
      <c r="R48" s="67">
        <v>0</v>
      </c>
      <c r="S48" s="67" t="s">
        <v>37</v>
      </c>
      <c r="T48" s="67" t="s">
        <v>37</v>
      </c>
      <c r="U48" s="67">
        <v>0</v>
      </c>
      <c r="V48" s="67">
        <v>0</v>
      </c>
      <c r="W48" s="67">
        <v>0</v>
      </c>
      <c r="X48" s="67" t="s">
        <v>37</v>
      </c>
    </row>
    <row r="49" spans="1:24" s="69" customFormat="1" x14ac:dyDescent="0.2">
      <c r="A49" s="287" t="s">
        <v>107</v>
      </c>
      <c r="B49" s="288"/>
      <c r="C49" s="288"/>
      <c r="D49" s="288"/>
      <c r="E49" s="288"/>
      <c r="F49" s="288"/>
      <c r="G49" s="288"/>
      <c r="H49" s="288"/>
      <c r="I49" s="65" t="s">
        <v>113</v>
      </c>
      <c r="J49" s="66">
        <v>510</v>
      </c>
      <c r="K49" s="67">
        <f>K10+K53</f>
        <v>121781333.27</v>
      </c>
      <c r="L49" s="67">
        <f t="shared" ref="L49:W49" si="2">L10+L53</f>
        <v>99588900</v>
      </c>
      <c r="M49" s="67" t="s">
        <v>37</v>
      </c>
      <c r="N49" s="67">
        <f t="shared" si="2"/>
        <v>11483900</v>
      </c>
      <c r="O49" s="67">
        <f t="shared" si="2"/>
        <v>0</v>
      </c>
      <c r="P49" s="67">
        <f t="shared" si="2"/>
        <v>0</v>
      </c>
      <c r="Q49" s="67">
        <f t="shared" si="2"/>
        <v>0</v>
      </c>
      <c r="R49" s="67">
        <f t="shared" si="2"/>
        <v>0</v>
      </c>
      <c r="S49" s="67" t="s">
        <v>37</v>
      </c>
      <c r="T49" s="67" t="s">
        <v>37</v>
      </c>
      <c r="U49" s="67">
        <f t="shared" si="2"/>
        <v>10708533.27</v>
      </c>
      <c r="V49" s="67">
        <f t="shared" si="2"/>
        <v>3303192.75</v>
      </c>
      <c r="W49" s="67">
        <f t="shared" si="2"/>
        <v>7405340.5199999996</v>
      </c>
      <c r="X49" s="67" t="s">
        <v>37</v>
      </c>
    </row>
    <row r="50" spans="1:24" s="108" customFormat="1" ht="13.15" customHeight="1" x14ac:dyDescent="0.2">
      <c r="A50" s="280" t="s">
        <v>108</v>
      </c>
      <c r="B50" s="281"/>
      <c r="C50" s="281"/>
      <c r="D50" s="281"/>
      <c r="E50" s="281"/>
      <c r="F50" s="281"/>
      <c r="G50" s="281"/>
      <c r="H50" s="281"/>
      <c r="I50" s="105" t="s">
        <v>116</v>
      </c>
      <c r="J50" s="113" t="s">
        <v>37</v>
      </c>
      <c r="K50" s="111">
        <f>SUM(K51:K52)</f>
        <v>121781333.27</v>
      </c>
      <c r="L50" s="111">
        <f>SUM(L51:L52)</f>
        <v>99588900</v>
      </c>
      <c r="M50" s="111" t="s">
        <v>37</v>
      </c>
      <c r="N50" s="111">
        <f>SUM(N51:N52)</f>
        <v>11483900</v>
      </c>
      <c r="O50" s="111">
        <f>SUM(O51:O52)</f>
        <v>0</v>
      </c>
      <c r="P50" s="111">
        <f>SUM(P51:P52)</f>
        <v>0</v>
      </c>
      <c r="Q50" s="111">
        <f>SUM(Q51:Q52)</f>
        <v>0</v>
      </c>
      <c r="R50" s="111">
        <f>SUM(R51:R52)</f>
        <v>0</v>
      </c>
      <c r="S50" s="111" t="s">
        <v>37</v>
      </c>
      <c r="T50" s="111" t="s">
        <v>37</v>
      </c>
      <c r="U50" s="111">
        <f>SUM(U51:U52)</f>
        <v>10708533.27</v>
      </c>
      <c r="V50" s="111">
        <f>SUM(V51:V52)</f>
        <v>3303192.75</v>
      </c>
      <c r="W50" s="111">
        <f>SUM(W51:W52)</f>
        <v>7405340.5199999996</v>
      </c>
      <c r="X50" s="111" t="s">
        <v>37</v>
      </c>
    </row>
    <row r="51" spans="1:24" s="69" customFormat="1" x14ac:dyDescent="0.2">
      <c r="A51" s="278" t="s">
        <v>109</v>
      </c>
      <c r="B51" s="279"/>
      <c r="C51" s="279"/>
      <c r="D51" s="279"/>
      <c r="E51" s="279"/>
      <c r="F51" s="279"/>
      <c r="G51" s="279"/>
      <c r="H51" s="279"/>
      <c r="I51" s="65" t="s">
        <v>114</v>
      </c>
      <c r="J51" s="66" t="s">
        <v>37</v>
      </c>
      <c r="K51" s="67">
        <v>0</v>
      </c>
      <c r="L51" s="67">
        <v>0</v>
      </c>
      <c r="M51" s="67" t="s">
        <v>37</v>
      </c>
      <c r="N51" s="67">
        <v>0</v>
      </c>
      <c r="O51" s="67">
        <v>0</v>
      </c>
      <c r="P51" s="67">
        <v>0</v>
      </c>
      <c r="Q51" s="67">
        <v>0</v>
      </c>
      <c r="R51" s="67">
        <v>0</v>
      </c>
      <c r="S51" s="67" t="s">
        <v>37</v>
      </c>
      <c r="T51" s="67" t="s">
        <v>37</v>
      </c>
      <c r="U51" s="67">
        <v>0</v>
      </c>
      <c r="V51" s="67">
        <v>0</v>
      </c>
      <c r="W51" s="67">
        <v>0</v>
      </c>
      <c r="X51" s="67" t="s">
        <v>37</v>
      </c>
    </row>
    <row r="52" spans="1:24" s="69" customFormat="1" x14ac:dyDescent="0.2">
      <c r="A52" s="287" t="s">
        <v>110</v>
      </c>
      <c r="B52" s="288"/>
      <c r="C52" s="288"/>
      <c r="D52" s="288"/>
      <c r="E52" s="288"/>
      <c r="F52" s="288"/>
      <c r="G52" s="288"/>
      <c r="H52" s="288"/>
      <c r="I52" s="65" t="s">
        <v>115</v>
      </c>
      <c r="J52" s="66">
        <v>610</v>
      </c>
      <c r="K52" s="67">
        <f>K19</f>
        <v>121781333.27</v>
      </c>
      <c r="L52" s="67">
        <f t="shared" ref="L52:X52" si="3">L19</f>
        <v>99588900</v>
      </c>
      <c r="M52" s="67" t="str">
        <f t="shared" si="3"/>
        <v>х</v>
      </c>
      <c r="N52" s="67">
        <f t="shared" si="3"/>
        <v>11483900</v>
      </c>
      <c r="O52" s="67">
        <f t="shared" si="3"/>
        <v>0</v>
      </c>
      <c r="P52" s="67">
        <f t="shared" si="3"/>
        <v>0</v>
      </c>
      <c r="Q52" s="67">
        <f t="shared" si="3"/>
        <v>0</v>
      </c>
      <c r="R52" s="67">
        <f t="shared" si="3"/>
        <v>0</v>
      </c>
      <c r="S52" s="67" t="str">
        <f t="shared" si="3"/>
        <v>х</v>
      </c>
      <c r="T52" s="67" t="str">
        <f t="shared" si="3"/>
        <v>х</v>
      </c>
      <c r="U52" s="67">
        <f>U19</f>
        <v>10708533.27</v>
      </c>
      <c r="V52" s="67">
        <f t="shared" si="3"/>
        <v>3303192.75</v>
      </c>
      <c r="W52" s="67">
        <f t="shared" si="3"/>
        <v>7405340.5199999996</v>
      </c>
      <c r="X52" s="67">
        <f t="shared" si="3"/>
        <v>0</v>
      </c>
    </row>
    <row r="53" spans="1:24" ht="15" x14ac:dyDescent="0.25">
      <c r="A53" s="292" t="s">
        <v>131</v>
      </c>
      <c r="B53" s="258"/>
      <c r="C53" s="258"/>
      <c r="D53" s="258"/>
      <c r="E53" s="258"/>
      <c r="F53" s="258"/>
      <c r="G53" s="258"/>
      <c r="H53" s="258"/>
      <c r="I53" s="114" t="s">
        <v>117</v>
      </c>
      <c r="J53" s="115" t="s">
        <v>37</v>
      </c>
      <c r="K53" s="67">
        <f>L53+N53+O53+P53+Q53+R53+U53</f>
        <v>1220422.27</v>
      </c>
      <c r="L53" s="115"/>
      <c r="M53" s="115" t="s">
        <v>37</v>
      </c>
      <c r="N53" s="115"/>
      <c r="O53" s="115"/>
      <c r="P53" s="115"/>
      <c r="Q53" s="115"/>
      <c r="R53" s="115"/>
      <c r="S53" s="115" t="s">
        <v>37</v>
      </c>
      <c r="T53" s="115" t="s">
        <v>37</v>
      </c>
      <c r="U53" s="67">
        <f>SUM(V53:W53)</f>
        <v>1220422.27</v>
      </c>
      <c r="V53" s="115">
        <v>118081.75</v>
      </c>
      <c r="W53" s="115">
        <v>1102340.52</v>
      </c>
      <c r="X53" s="115" t="s">
        <v>37</v>
      </c>
    </row>
    <row r="54" spans="1:24" ht="15" x14ac:dyDescent="0.25">
      <c r="A54" s="292" t="s">
        <v>132</v>
      </c>
      <c r="B54" s="258"/>
      <c r="C54" s="258"/>
      <c r="D54" s="258"/>
      <c r="E54" s="258"/>
      <c r="F54" s="258"/>
      <c r="G54" s="258"/>
      <c r="H54" s="258"/>
      <c r="I54" s="114" t="s">
        <v>118</v>
      </c>
      <c r="J54" s="115" t="s">
        <v>37</v>
      </c>
      <c r="K54" s="67">
        <f>L54+N54+O54+P54+Q54+R54+U54</f>
        <v>0</v>
      </c>
      <c r="L54" s="115"/>
      <c r="M54" s="115" t="s">
        <v>37</v>
      </c>
      <c r="N54" s="115"/>
      <c r="O54" s="115"/>
      <c r="P54" s="115"/>
      <c r="Q54" s="115"/>
      <c r="R54" s="115"/>
      <c r="S54" s="115" t="s">
        <v>37</v>
      </c>
      <c r="T54" s="115" t="s">
        <v>37</v>
      </c>
      <c r="U54" s="115"/>
      <c r="V54" s="115"/>
      <c r="W54" s="115"/>
      <c r="X54" s="115" t="s">
        <v>37</v>
      </c>
    </row>
  </sheetData>
  <mergeCells count="68">
    <mergeCell ref="A1:X1"/>
    <mergeCell ref="A9:H9"/>
    <mergeCell ref="N9:R9"/>
    <mergeCell ref="A2:X2"/>
    <mergeCell ref="U5:X5"/>
    <mergeCell ref="M5:M8"/>
    <mergeCell ref="I3:I8"/>
    <mergeCell ref="J3:J8"/>
    <mergeCell ref="U6:U8"/>
    <mergeCell ref="V6:X6"/>
    <mergeCell ref="V7:V8"/>
    <mergeCell ref="K4:K8"/>
    <mergeCell ref="L4:X4"/>
    <mergeCell ref="T5:T8"/>
    <mergeCell ref="A19:H19"/>
    <mergeCell ref="A20:H20"/>
    <mergeCell ref="A15:H15"/>
    <mergeCell ref="K3:X3"/>
    <mergeCell ref="X7:X8"/>
    <mergeCell ref="W7:W8"/>
    <mergeCell ref="S5:S8"/>
    <mergeCell ref="L5:L8"/>
    <mergeCell ref="N7:P7"/>
    <mergeCell ref="N5:R6"/>
    <mergeCell ref="A54:H54"/>
    <mergeCell ref="Q7:R7"/>
    <mergeCell ref="A11:H11"/>
    <mergeCell ref="A12:H12"/>
    <mergeCell ref="A53:H53"/>
    <mergeCell ref="A16:H16"/>
    <mergeCell ref="A18:H18"/>
    <mergeCell ref="A23:H23"/>
    <mergeCell ref="A24:H24"/>
    <mergeCell ref="A25:H25"/>
    <mergeCell ref="A13:H13"/>
    <mergeCell ref="A14:H14"/>
    <mergeCell ref="A10:H10"/>
    <mergeCell ref="A3:H8"/>
    <mergeCell ref="A17:H17"/>
    <mergeCell ref="A30:H30"/>
    <mergeCell ref="A21:H21"/>
    <mergeCell ref="A22:H22"/>
    <mergeCell ref="A41:H41"/>
    <mergeCell ref="A27:H27"/>
    <mergeCell ref="A28:H28"/>
    <mergeCell ref="A29:H29"/>
    <mergeCell ref="A26:H26"/>
    <mergeCell ref="A31:H31"/>
    <mergeCell ref="A32:H32"/>
    <mergeCell ref="A37:H37"/>
    <mergeCell ref="A48:H48"/>
    <mergeCell ref="A50:H50"/>
    <mergeCell ref="A51:H51"/>
    <mergeCell ref="A52:H52"/>
    <mergeCell ref="A49:H49"/>
    <mergeCell ref="A44:H44"/>
    <mergeCell ref="A47:H47"/>
    <mergeCell ref="A43:H43"/>
    <mergeCell ref="A33:H33"/>
    <mergeCell ref="A38:H38"/>
    <mergeCell ref="A39:H39"/>
    <mergeCell ref="A40:H40"/>
    <mergeCell ref="A35:H35"/>
    <mergeCell ref="A36:H36"/>
    <mergeCell ref="A42:H42"/>
    <mergeCell ref="A46:H46"/>
    <mergeCell ref="A34:H34"/>
    <mergeCell ref="A45:H45"/>
  </mergeCells>
  <pageMargins left="0" right="0" top="0" bottom="0" header="0.31496062992125984" footer="0.31496062992125984"/>
  <pageSetup paperSize="9" scale="68" fitToHeight="0" orientation="landscape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4"/>
  <sheetViews>
    <sheetView view="pageBreakPreview" zoomScale="70" zoomScaleSheetLayoutView="70" workbookViewId="0">
      <pane xSplit="8" ySplit="9" topLeftCell="I10" activePane="bottomRight" state="frozen"/>
      <selection pane="topRight" activeCell="I1" sqref="I1"/>
      <selection pane="bottomLeft" activeCell="A11" sqref="A11"/>
      <selection pane="bottomRight" activeCell="N25" sqref="N25"/>
    </sheetView>
  </sheetViews>
  <sheetFormatPr defaultColWidth="8.85546875" defaultRowHeight="12.75" x14ac:dyDescent="0.2"/>
  <cols>
    <col min="1" max="1" width="8.85546875" style="116"/>
    <col min="2" max="2" width="7.28515625" style="116" customWidth="1"/>
    <col min="3" max="3" width="5.42578125" style="116" customWidth="1"/>
    <col min="4" max="4" width="6.7109375" style="116" customWidth="1"/>
    <col min="5" max="5" width="4.42578125" style="116" customWidth="1"/>
    <col min="6" max="6" width="5.28515625" style="116" customWidth="1"/>
    <col min="7" max="7" width="2.7109375" style="116" customWidth="1"/>
    <col min="8" max="8" width="5.140625" style="116" customWidth="1"/>
    <col min="9" max="9" width="6.7109375" style="116" customWidth="1"/>
    <col min="10" max="10" width="8.28515625" style="116" customWidth="1"/>
    <col min="11" max="11" width="14.140625" style="116" customWidth="1"/>
    <col min="12" max="12" width="13.5703125" style="116" customWidth="1"/>
    <col min="13" max="13" width="9.28515625" style="116" customWidth="1"/>
    <col min="14" max="14" width="18" style="116" customWidth="1"/>
    <col min="15" max="15" width="5.7109375" style="116" customWidth="1"/>
    <col min="16" max="16" width="6.5703125" style="116" customWidth="1"/>
    <col min="17" max="17" width="7.140625" style="116" customWidth="1"/>
    <col min="18" max="18" width="7" style="116" customWidth="1"/>
    <col min="19" max="19" width="7.42578125" style="116" customWidth="1"/>
    <col min="20" max="20" width="7.28515625" style="116" customWidth="1"/>
    <col min="21" max="21" width="15" style="116" customWidth="1"/>
    <col min="22" max="22" width="14" style="116" customWidth="1"/>
    <col min="23" max="23" width="15.140625" style="116" customWidth="1"/>
    <col min="24" max="24" width="8.42578125" style="116" customWidth="1"/>
    <col min="25" max="16384" width="8.85546875" style="116"/>
  </cols>
  <sheetData>
    <row r="1" spans="1:24" s="3" customFormat="1" ht="14.25" x14ac:dyDescent="0.2">
      <c r="A1" s="304" t="s">
        <v>144</v>
      </c>
      <c r="B1" s="304"/>
      <c r="C1" s="304"/>
      <c r="D1" s="304"/>
      <c r="E1" s="304"/>
      <c r="F1" s="304"/>
      <c r="G1" s="304"/>
      <c r="H1" s="304"/>
      <c r="I1" s="304"/>
      <c r="J1" s="304"/>
      <c r="K1" s="304"/>
      <c r="L1" s="304"/>
      <c r="M1" s="304"/>
      <c r="N1" s="304"/>
      <c r="O1" s="304"/>
      <c r="P1" s="304"/>
      <c r="Q1" s="304"/>
      <c r="R1" s="304"/>
      <c r="S1" s="304"/>
      <c r="T1" s="304"/>
      <c r="U1" s="304"/>
      <c r="V1" s="304"/>
      <c r="W1" s="304"/>
      <c r="X1" s="304"/>
    </row>
    <row r="2" spans="1:24" s="3" customFormat="1" ht="15" x14ac:dyDescent="0.2">
      <c r="A2" s="311" t="s">
        <v>574</v>
      </c>
      <c r="B2" s="311"/>
      <c r="C2" s="311"/>
      <c r="D2" s="311"/>
      <c r="E2" s="311"/>
      <c r="F2" s="311"/>
      <c r="G2" s="311"/>
      <c r="H2" s="311"/>
      <c r="I2" s="311"/>
      <c r="J2" s="311"/>
      <c r="K2" s="311"/>
      <c r="L2" s="311"/>
      <c r="M2" s="311"/>
      <c r="N2" s="311"/>
      <c r="O2" s="311"/>
      <c r="P2" s="311"/>
      <c r="Q2" s="311"/>
      <c r="R2" s="311"/>
      <c r="S2" s="311"/>
      <c r="T2" s="311"/>
      <c r="U2" s="311"/>
      <c r="V2" s="311"/>
      <c r="W2" s="311"/>
      <c r="X2" s="311"/>
    </row>
    <row r="3" spans="1:24" s="3" customFormat="1" ht="13.15" customHeight="1" x14ac:dyDescent="0.2">
      <c r="A3" s="296" t="s">
        <v>0</v>
      </c>
      <c r="B3" s="296"/>
      <c r="C3" s="296"/>
      <c r="D3" s="296"/>
      <c r="E3" s="296"/>
      <c r="F3" s="296"/>
      <c r="G3" s="296"/>
      <c r="H3" s="296"/>
      <c r="I3" s="293" t="s">
        <v>59</v>
      </c>
      <c r="J3" s="293" t="s">
        <v>141</v>
      </c>
      <c r="K3" s="293" t="s">
        <v>153</v>
      </c>
      <c r="L3" s="299"/>
      <c r="M3" s="299"/>
      <c r="N3" s="299"/>
      <c r="O3" s="299"/>
      <c r="P3" s="299"/>
      <c r="Q3" s="299"/>
      <c r="R3" s="299"/>
      <c r="S3" s="299"/>
      <c r="T3" s="299"/>
      <c r="U3" s="299"/>
      <c r="V3" s="299"/>
      <c r="W3" s="299"/>
      <c r="X3" s="299"/>
    </row>
    <row r="4" spans="1:24" s="3" customFormat="1" x14ac:dyDescent="0.2">
      <c r="A4" s="297"/>
      <c r="B4" s="297"/>
      <c r="C4" s="297"/>
      <c r="D4" s="297"/>
      <c r="E4" s="297"/>
      <c r="F4" s="297"/>
      <c r="G4" s="297"/>
      <c r="H4" s="297"/>
      <c r="I4" s="293"/>
      <c r="J4" s="293"/>
      <c r="K4" s="299" t="s">
        <v>31</v>
      </c>
      <c r="L4" s="299" t="s">
        <v>12</v>
      </c>
      <c r="M4" s="299"/>
      <c r="N4" s="299"/>
      <c r="O4" s="299"/>
      <c r="P4" s="299"/>
      <c r="Q4" s="299"/>
      <c r="R4" s="299"/>
      <c r="S4" s="299"/>
      <c r="T4" s="299"/>
      <c r="U4" s="299"/>
      <c r="V4" s="299"/>
      <c r="W4" s="299"/>
      <c r="X4" s="299"/>
    </row>
    <row r="5" spans="1:24" s="90" customFormat="1" ht="47.45" customHeight="1" x14ac:dyDescent="0.2">
      <c r="A5" s="297"/>
      <c r="B5" s="297"/>
      <c r="C5" s="297"/>
      <c r="D5" s="297"/>
      <c r="E5" s="297"/>
      <c r="F5" s="297"/>
      <c r="G5" s="297"/>
      <c r="H5" s="297"/>
      <c r="I5" s="293"/>
      <c r="J5" s="293"/>
      <c r="K5" s="299"/>
      <c r="L5" s="303" t="s">
        <v>385</v>
      </c>
      <c r="M5" s="303" t="s">
        <v>386</v>
      </c>
      <c r="N5" s="293" t="s">
        <v>61</v>
      </c>
      <c r="O5" s="293"/>
      <c r="P5" s="293"/>
      <c r="Q5" s="293"/>
      <c r="R5" s="293"/>
      <c r="S5" s="300" t="s">
        <v>60</v>
      </c>
      <c r="T5" s="300" t="s">
        <v>69</v>
      </c>
      <c r="U5" s="293" t="s">
        <v>62</v>
      </c>
      <c r="V5" s="293"/>
      <c r="W5" s="293"/>
      <c r="X5" s="293"/>
    </row>
    <row r="6" spans="1:24" s="90" customFormat="1" ht="27" customHeight="1" x14ac:dyDescent="0.2">
      <c r="A6" s="297"/>
      <c r="B6" s="297"/>
      <c r="C6" s="297"/>
      <c r="D6" s="297"/>
      <c r="E6" s="297"/>
      <c r="F6" s="297"/>
      <c r="G6" s="297"/>
      <c r="H6" s="297"/>
      <c r="I6" s="293"/>
      <c r="J6" s="293"/>
      <c r="K6" s="299"/>
      <c r="L6" s="303"/>
      <c r="M6" s="303"/>
      <c r="N6" s="293"/>
      <c r="O6" s="293"/>
      <c r="P6" s="293"/>
      <c r="Q6" s="293"/>
      <c r="R6" s="293"/>
      <c r="S6" s="300"/>
      <c r="T6" s="300"/>
      <c r="U6" s="293" t="s">
        <v>31</v>
      </c>
      <c r="V6" s="293" t="s">
        <v>66</v>
      </c>
      <c r="W6" s="293"/>
      <c r="X6" s="293"/>
    </row>
    <row r="7" spans="1:24" s="90" customFormat="1" ht="35.450000000000003" customHeight="1" x14ac:dyDescent="0.2">
      <c r="A7" s="297"/>
      <c r="B7" s="297"/>
      <c r="C7" s="297"/>
      <c r="D7" s="297"/>
      <c r="E7" s="297"/>
      <c r="F7" s="297"/>
      <c r="G7" s="297"/>
      <c r="H7" s="297"/>
      <c r="I7" s="293"/>
      <c r="J7" s="293"/>
      <c r="K7" s="299"/>
      <c r="L7" s="303"/>
      <c r="M7" s="303"/>
      <c r="N7" s="293" t="s">
        <v>47</v>
      </c>
      <c r="O7" s="293"/>
      <c r="P7" s="293"/>
      <c r="Q7" s="293" t="s">
        <v>48</v>
      </c>
      <c r="R7" s="293"/>
      <c r="S7" s="300"/>
      <c r="T7" s="300"/>
      <c r="U7" s="293"/>
      <c r="V7" s="300" t="s">
        <v>261</v>
      </c>
      <c r="W7" s="301" t="s">
        <v>262</v>
      </c>
      <c r="X7" s="300" t="s">
        <v>65</v>
      </c>
    </row>
    <row r="8" spans="1:24" s="90" customFormat="1" ht="127.9" customHeight="1" x14ac:dyDescent="0.2">
      <c r="A8" s="298"/>
      <c r="B8" s="298"/>
      <c r="C8" s="298"/>
      <c r="D8" s="298"/>
      <c r="E8" s="298"/>
      <c r="F8" s="298"/>
      <c r="G8" s="298"/>
      <c r="H8" s="298"/>
      <c r="I8" s="293"/>
      <c r="J8" s="293"/>
      <c r="K8" s="299"/>
      <c r="L8" s="303"/>
      <c r="M8" s="303"/>
      <c r="N8" s="140" t="s">
        <v>575</v>
      </c>
      <c r="O8" s="91"/>
      <c r="P8" s="92"/>
      <c r="Q8" s="92"/>
      <c r="R8" s="92"/>
      <c r="S8" s="300"/>
      <c r="T8" s="300"/>
      <c r="U8" s="293"/>
      <c r="V8" s="300"/>
      <c r="W8" s="302"/>
      <c r="X8" s="300"/>
    </row>
    <row r="9" spans="1:24" s="99" customFormat="1" ht="13.15" customHeight="1" x14ac:dyDescent="0.2">
      <c r="A9" s="305">
        <v>1</v>
      </c>
      <c r="B9" s="306"/>
      <c r="C9" s="306"/>
      <c r="D9" s="306"/>
      <c r="E9" s="306"/>
      <c r="F9" s="306"/>
      <c r="G9" s="306"/>
      <c r="H9" s="307"/>
      <c r="I9" s="93" t="s">
        <v>83</v>
      </c>
      <c r="J9" s="94">
        <v>3</v>
      </c>
      <c r="K9" s="93" t="s">
        <v>260</v>
      </c>
      <c r="L9" s="93" t="s">
        <v>151</v>
      </c>
      <c r="M9" s="95" t="s">
        <v>313</v>
      </c>
      <c r="N9" s="308" t="s">
        <v>149</v>
      </c>
      <c r="O9" s="309"/>
      <c r="P9" s="309"/>
      <c r="Q9" s="309"/>
      <c r="R9" s="310"/>
      <c r="S9" s="93" t="s">
        <v>84</v>
      </c>
      <c r="T9" s="93" t="s">
        <v>85</v>
      </c>
      <c r="U9" s="96" t="s">
        <v>86</v>
      </c>
      <c r="V9" s="97" t="s">
        <v>335</v>
      </c>
      <c r="W9" s="98" t="s">
        <v>336</v>
      </c>
      <c r="X9" s="93" t="s">
        <v>338</v>
      </c>
    </row>
    <row r="10" spans="1:24" s="99" customFormat="1" ht="12.75" customHeight="1" x14ac:dyDescent="0.2">
      <c r="A10" s="280" t="s">
        <v>64</v>
      </c>
      <c r="B10" s="281"/>
      <c r="C10" s="281"/>
      <c r="D10" s="281"/>
      <c r="E10" s="281"/>
      <c r="F10" s="281"/>
      <c r="G10" s="281"/>
      <c r="H10" s="281"/>
      <c r="I10" s="100" t="s">
        <v>74</v>
      </c>
      <c r="J10" s="101" t="s">
        <v>37</v>
      </c>
      <c r="K10" s="102">
        <f>K12+K13+K14+K16+K17+K18</f>
        <v>125919311</v>
      </c>
      <c r="L10" s="102">
        <f>L13</f>
        <v>104972700</v>
      </c>
      <c r="M10" s="102" t="s">
        <v>37</v>
      </c>
      <c r="N10" s="102">
        <f>N16</f>
        <v>11458500</v>
      </c>
      <c r="O10" s="102">
        <f>O16</f>
        <v>0</v>
      </c>
      <c r="P10" s="102">
        <f t="shared" ref="P10:Q10" si="0">P16</f>
        <v>0</v>
      </c>
      <c r="Q10" s="102">
        <f t="shared" si="0"/>
        <v>0</v>
      </c>
      <c r="R10" s="102">
        <f>R16</f>
        <v>0</v>
      </c>
      <c r="S10" s="102">
        <f>S16</f>
        <v>0</v>
      </c>
      <c r="T10" s="102" t="s">
        <v>37</v>
      </c>
      <c r="U10" s="102">
        <f>U12+U13+U14+U17+U18</f>
        <v>9488111</v>
      </c>
      <c r="V10" s="102">
        <f>V12</f>
        <v>3185111</v>
      </c>
      <c r="W10" s="102">
        <f>W13+W14+W17+W18</f>
        <v>6303000</v>
      </c>
      <c r="X10" s="102">
        <f>X17</f>
        <v>0</v>
      </c>
    </row>
    <row r="11" spans="1:24" s="99" customFormat="1" ht="12.75" customHeight="1" x14ac:dyDescent="0.2">
      <c r="A11" s="291" t="s">
        <v>11</v>
      </c>
      <c r="B11" s="281"/>
      <c r="C11" s="281"/>
      <c r="D11" s="281"/>
      <c r="E11" s="281"/>
      <c r="F11" s="281"/>
      <c r="G11" s="281"/>
      <c r="H11" s="281"/>
      <c r="I11" s="65" t="s">
        <v>37</v>
      </c>
      <c r="J11" s="66" t="s">
        <v>37</v>
      </c>
      <c r="K11" s="67" t="s">
        <v>37</v>
      </c>
      <c r="L11" s="67" t="s">
        <v>37</v>
      </c>
      <c r="M11" s="67" t="s">
        <v>37</v>
      </c>
      <c r="N11" s="67" t="s">
        <v>37</v>
      </c>
      <c r="O11" s="67" t="s">
        <v>37</v>
      </c>
      <c r="P11" s="67" t="s">
        <v>37</v>
      </c>
      <c r="Q11" s="67" t="s">
        <v>37</v>
      </c>
      <c r="R11" s="67" t="s">
        <v>37</v>
      </c>
      <c r="S11" s="67" t="s">
        <v>37</v>
      </c>
      <c r="T11" s="67" t="s">
        <v>37</v>
      </c>
      <c r="U11" s="67" t="s">
        <v>37</v>
      </c>
      <c r="V11" s="67" t="s">
        <v>37</v>
      </c>
      <c r="W11" s="67" t="s">
        <v>37</v>
      </c>
      <c r="X11" s="67" t="s">
        <v>37</v>
      </c>
    </row>
    <row r="12" spans="1:24" s="99" customFormat="1" ht="12.75" customHeight="1" x14ac:dyDescent="0.2">
      <c r="A12" s="289" t="s">
        <v>67</v>
      </c>
      <c r="B12" s="281"/>
      <c r="C12" s="281"/>
      <c r="D12" s="281"/>
      <c r="E12" s="281"/>
      <c r="F12" s="281"/>
      <c r="G12" s="281"/>
      <c r="H12" s="281"/>
      <c r="I12" s="65" t="s">
        <v>75</v>
      </c>
      <c r="J12" s="66">
        <v>120</v>
      </c>
      <c r="K12" s="67">
        <f>U12</f>
        <v>3185111</v>
      </c>
      <c r="L12" s="67" t="s">
        <v>37</v>
      </c>
      <c r="M12" s="67" t="s">
        <v>37</v>
      </c>
      <c r="N12" s="67" t="s">
        <v>37</v>
      </c>
      <c r="O12" s="67" t="s">
        <v>37</v>
      </c>
      <c r="P12" s="67" t="s">
        <v>37</v>
      </c>
      <c r="Q12" s="67" t="s">
        <v>37</v>
      </c>
      <c r="R12" s="67" t="s">
        <v>37</v>
      </c>
      <c r="S12" s="67" t="s">
        <v>37</v>
      </c>
      <c r="T12" s="67" t="s">
        <v>37</v>
      </c>
      <c r="U12" s="67">
        <f>SUM(V12:V12)</f>
        <v>3185111</v>
      </c>
      <c r="V12" s="67">
        <v>3185111</v>
      </c>
      <c r="W12" s="67" t="s">
        <v>37</v>
      </c>
      <c r="X12" s="67" t="s">
        <v>37</v>
      </c>
    </row>
    <row r="13" spans="1:24" s="99" customFormat="1" ht="12.75" customHeight="1" x14ac:dyDescent="0.2">
      <c r="A13" s="289" t="s">
        <v>420</v>
      </c>
      <c r="B13" s="281"/>
      <c r="C13" s="281"/>
      <c r="D13" s="281"/>
      <c r="E13" s="281"/>
      <c r="F13" s="281"/>
      <c r="G13" s="281"/>
      <c r="H13" s="281"/>
      <c r="I13" s="65" t="s">
        <v>76</v>
      </c>
      <c r="J13" s="66">
        <v>130</v>
      </c>
      <c r="K13" s="67">
        <f>L13+U13</f>
        <v>111206700</v>
      </c>
      <c r="L13" s="67">
        <v>104972700</v>
      </c>
      <c r="M13" s="67" t="s">
        <v>37</v>
      </c>
      <c r="N13" s="67" t="s">
        <v>37</v>
      </c>
      <c r="O13" s="67" t="s">
        <v>37</v>
      </c>
      <c r="P13" s="67" t="s">
        <v>37</v>
      </c>
      <c r="Q13" s="67" t="s">
        <v>37</v>
      </c>
      <c r="R13" s="67" t="s">
        <v>37</v>
      </c>
      <c r="S13" s="67" t="s">
        <v>37</v>
      </c>
      <c r="T13" s="67" t="s">
        <v>37</v>
      </c>
      <c r="U13" s="67">
        <f>W13</f>
        <v>6234000</v>
      </c>
      <c r="V13" s="67" t="s">
        <v>37</v>
      </c>
      <c r="W13" s="67">
        <v>6234000</v>
      </c>
      <c r="X13" s="67" t="s">
        <v>37</v>
      </c>
    </row>
    <row r="14" spans="1:24" s="99" customFormat="1" ht="25.9" customHeight="1" x14ac:dyDescent="0.2">
      <c r="A14" s="289" t="s">
        <v>70</v>
      </c>
      <c r="B14" s="281"/>
      <c r="C14" s="281"/>
      <c r="D14" s="281"/>
      <c r="E14" s="281"/>
      <c r="F14" s="281"/>
      <c r="G14" s="281"/>
      <c r="H14" s="281"/>
      <c r="I14" s="65" t="s">
        <v>77</v>
      </c>
      <c r="J14" s="66">
        <v>140</v>
      </c>
      <c r="K14" s="67">
        <f>U14</f>
        <v>69000</v>
      </c>
      <c r="L14" s="67" t="s">
        <v>37</v>
      </c>
      <c r="M14" s="67" t="s">
        <v>37</v>
      </c>
      <c r="N14" s="67" t="s">
        <v>37</v>
      </c>
      <c r="O14" s="67" t="s">
        <v>37</v>
      </c>
      <c r="P14" s="67" t="s">
        <v>37</v>
      </c>
      <c r="Q14" s="67" t="s">
        <v>37</v>
      </c>
      <c r="R14" s="67" t="s">
        <v>37</v>
      </c>
      <c r="S14" s="67" t="s">
        <v>37</v>
      </c>
      <c r="T14" s="67" t="s">
        <v>37</v>
      </c>
      <c r="U14" s="67">
        <f>W14</f>
        <v>69000</v>
      </c>
      <c r="V14" s="67" t="s">
        <v>37</v>
      </c>
      <c r="W14" s="67">
        <v>69000</v>
      </c>
      <c r="X14" s="67" t="s">
        <v>37</v>
      </c>
    </row>
    <row r="15" spans="1:24" s="99" customFormat="1" ht="40.9" customHeight="1" x14ac:dyDescent="0.2">
      <c r="A15" s="289" t="s">
        <v>71</v>
      </c>
      <c r="B15" s="281"/>
      <c r="C15" s="281"/>
      <c r="D15" s="281"/>
      <c r="E15" s="281"/>
      <c r="F15" s="281"/>
      <c r="G15" s="281"/>
      <c r="H15" s="281"/>
      <c r="I15" s="65" t="s">
        <v>78</v>
      </c>
      <c r="J15" s="66">
        <v>150</v>
      </c>
      <c r="K15" s="67" t="s">
        <v>37</v>
      </c>
      <c r="L15" s="67" t="s">
        <v>37</v>
      </c>
      <c r="M15" s="67" t="s">
        <v>37</v>
      </c>
      <c r="N15" s="67" t="s">
        <v>37</v>
      </c>
      <c r="O15" s="67" t="s">
        <v>37</v>
      </c>
      <c r="P15" s="67" t="s">
        <v>37</v>
      </c>
      <c r="Q15" s="67" t="s">
        <v>37</v>
      </c>
      <c r="R15" s="67" t="s">
        <v>37</v>
      </c>
      <c r="S15" s="67" t="s">
        <v>37</v>
      </c>
      <c r="T15" s="67" t="s">
        <v>37</v>
      </c>
      <c r="U15" s="67" t="s">
        <v>37</v>
      </c>
      <c r="V15" s="67" t="s">
        <v>37</v>
      </c>
      <c r="W15" s="67" t="s">
        <v>37</v>
      </c>
      <c r="X15" s="67" t="s">
        <v>37</v>
      </c>
    </row>
    <row r="16" spans="1:24" s="99" customFormat="1" ht="15" customHeight="1" x14ac:dyDescent="0.2">
      <c r="A16" s="294" t="s">
        <v>263</v>
      </c>
      <c r="B16" s="295"/>
      <c r="C16" s="295"/>
      <c r="D16" s="295"/>
      <c r="E16" s="295"/>
      <c r="F16" s="295"/>
      <c r="G16" s="295"/>
      <c r="H16" s="295"/>
      <c r="I16" s="65" t="s">
        <v>79</v>
      </c>
      <c r="J16" s="66">
        <v>180</v>
      </c>
      <c r="K16" s="67">
        <f>SUM(N16:S16)</f>
        <v>11458500</v>
      </c>
      <c r="L16" s="67" t="s">
        <v>37</v>
      </c>
      <c r="M16" s="67" t="s">
        <v>37</v>
      </c>
      <c r="N16" s="67">
        <v>11458500</v>
      </c>
      <c r="O16" s="67"/>
      <c r="P16" s="67"/>
      <c r="Q16" s="67"/>
      <c r="R16" s="67"/>
      <c r="S16" s="67"/>
      <c r="T16" s="67" t="s">
        <v>37</v>
      </c>
      <c r="U16" s="67" t="s">
        <v>37</v>
      </c>
      <c r="V16" s="67" t="s">
        <v>37</v>
      </c>
      <c r="W16" s="67" t="s">
        <v>37</v>
      </c>
      <c r="X16" s="67" t="s">
        <v>37</v>
      </c>
    </row>
    <row r="17" spans="1:24" s="99" customFormat="1" ht="12.75" customHeight="1" x14ac:dyDescent="0.2">
      <c r="A17" s="294" t="s">
        <v>72</v>
      </c>
      <c r="B17" s="295"/>
      <c r="C17" s="295"/>
      <c r="D17" s="295"/>
      <c r="E17" s="295"/>
      <c r="F17" s="295"/>
      <c r="G17" s="295"/>
      <c r="H17" s="295"/>
      <c r="I17" s="65" t="s">
        <v>80</v>
      </c>
      <c r="J17" s="66">
        <v>180</v>
      </c>
      <c r="K17" s="67">
        <f>U17</f>
        <v>0</v>
      </c>
      <c r="L17" s="67" t="s">
        <v>37</v>
      </c>
      <c r="M17" s="67" t="s">
        <v>37</v>
      </c>
      <c r="N17" s="67" t="s">
        <v>37</v>
      </c>
      <c r="O17" s="67" t="s">
        <v>37</v>
      </c>
      <c r="P17" s="67" t="s">
        <v>37</v>
      </c>
      <c r="Q17" s="67" t="s">
        <v>37</v>
      </c>
      <c r="R17" s="67" t="s">
        <v>37</v>
      </c>
      <c r="S17" s="67" t="s">
        <v>37</v>
      </c>
      <c r="T17" s="67" t="s">
        <v>37</v>
      </c>
      <c r="U17" s="67">
        <f>W17+X17</f>
        <v>0</v>
      </c>
      <c r="V17" s="67" t="s">
        <v>37</v>
      </c>
      <c r="W17" s="67"/>
      <c r="X17" s="67"/>
    </row>
    <row r="18" spans="1:24" s="99" customFormat="1" ht="12.75" customHeight="1" x14ac:dyDescent="0.2">
      <c r="A18" s="294" t="s">
        <v>73</v>
      </c>
      <c r="B18" s="295"/>
      <c r="C18" s="295"/>
      <c r="D18" s="295"/>
      <c r="E18" s="295"/>
      <c r="F18" s="295"/>
      <c r="G18" s="295"/>
      <c r="H18" s="295"/>
      <c r="I18" s="65" t="s">
        <v>81</v>
      </c>
      <c r="J18" s="66">
        <v>440</v>
      </c>
      <c r="K18" s="67">
        <f>U18</f>
        <v>0</v>
      </c>
      <c r="L18" s="67" t="s">
        <v>37</v>
      </c>
      <c r="M18" s="67" t="s">
        <v>37</v>
      </c>
      <c r="N18" s="67" t="s">
        <v>37</v>
      </c>
      <c r="O18" s="67" t="s">
        <v>37</v>
      </c>
      <c r="P18" s="67" t="s">
        <v>37</v>
      </c>
      <c r="Q18" s="67" t="s">
        <v>37</v>
      </c>
      <c r="R18" s="67" t="s">
        <v>37</v>
      </c>
      <c r="S18" s="67" t="s">
        <v>37</v>
      </c>
      <c r="T18" s="67" t="s">
        <v>37</v>
      </c>
      <c r="U18" s="67">
        <f>W18</f>
        <v>0</v>
      </c>
      <c r="V18" s="67" t="s">
        <v>37</v>
      </c>
      <c r="W18" s="67"/>
      <c r="X18" s="67" t="s">
        <v>37</v>
      </c>
    </row>
    <row r="19" spans="1:24" s="104" customFormat="1" ht="12.75" customHeight="1" x14ac:dyDescent="0.2">
      <c r="A19" s="280" t="s">
        <v>87</v>
      </c>
      <c r="B19" s="281"/>
      <c r="C19" s="281"/>
      <c r="D19" s="281"/>
      <c r="E19" s="281"/>
      <c r="F19" s="281"/>
      <c r="G19" s="281"/>
      <c r="H19" s="281"/>
      <c r="I19" s="100" t="s">
        <v>88</v>
      </c>
      <c r="J19" s="101" t="s">
        <v>37</v>
      </c>
      <c r="K19" s="102">
        <f>K21+K27+K32+K40+K43</f>
        <v>125919311</v>
      </c>
      <c r="L19" s="102">
        <f>L21+L27+L32+L40+L43</f>
        <v>104972700</v>
      </c>
      <c r="M19" s="103" t="s">
        <v>37</v>
      </c>
      <c r="N19" s="102">
        <f t="shared" ref="N19:R19" si="1">N21+N27+N32+N40+N43</f>
        <v>11458500</v>
      </c>
      <c r="O19" s="102">
        <f t="shared" si="1"/>
        <v>0</v>
      </c>
      <c r="P19" s="102">
        <f t="shared" si="1"/>
        <v>0</v>
      </c>
      <c r="Q19" s="102">
        <f t="shared" si="1"/>
        <v>0</v>
      </c>
      <c r="R19" s="102">
        <f t="shared" si="1"/>
        <v>0</v>
      </c>
      <c r="S19" s="103" t="s">
        <v>37</v>
      </c>
      <c r="T19" s="103" t="s">
        <v>37</v>
      </c>
      <c r="U19" s="102">
        <f t="shared" ref="U19:W19" si="2">U21+U27+U32+U40+U43</f>
        <v>9488111</v>
      </c>
      <c r="V19" s="102">
        <f t="shared" si="2"/>
        <v>3185111</v>
      </c>
      <c r="W19" s="102">
        <f t="shared" si="2"/>
        <v>6303000</v>
      </c>
      <c r="X19" s="102">
        <f>X21+X27+X32+X43</f>
        <v>0</v>
      </c>
    </row>
    <row r="20" spans="1:24" s="69" customFormat="1" ht="12.75" customHeight="1" x14ac:dyDescent="0.2">
      <c r="A20" s="291" t="s">
        <v>89</v>
      </c>
      <c r="B20" s="281"/>
      <c r="C20" s="281"/>
      <c r="D20" s="281"/>
      <c r="E20" s="281"/>
      <c r="F20" s="281"/>
      <c r="G20" s="281"/>
      <c r="H20" s="281"/>
      <c r="I20" s="65" t="s">
        <v>37</v>
      </c>
      <c r="J20" s="66" t="s">
        <v>37</v>
      </c>
      <c r="K20" s="67" t="s">
        <v>37</v>
      </c>
      <c r="L20" s="67" t="s">
        <v>37</v>
      </c>
      <c r="M20" s="67" t="s">
        <v>37</v>
      </c>
      <c r="N20" s="67" t="s">
        <v>37</v>
      </c>
      <c r="O20" s="67" t="s">
        <v>37</v>
      </c>
      <c r="P20" s="67" t="s">
        <v>37</v>
      </c>
      <c r="Q20" s="67" t="s">
        <v>37</v>
      </c>
      <c r="R20" s="67" t="s">
        <v>37</v>
      </c>
      <c r="S20" s="67" t="s">
        <v>37</v>
      </c>
      <c r="T20" s="67" t="s">
        <v>37</v>
      </c>
      <c r="U20" s="67" t="s">
        <v>37</v>
      </c>
      <c r="V20" s="67" t="s">
        <v>37</v>
      </c>
      <c r="W20" s="67" t="s">
        <v>37</v>
      </c>
      <c r="X20" s="67" t="s">
        <v>37</v>
      </c>
    </row>
    <row r="21" spans="1:24" s="108" customFormat="1" ht="12.75" customHeight="1" x14ac:dyDescent="0.2">
      <c r="A21" s="289" t="s">
        <v>104</v>
      </c>
      <c r="B21" s="290"/>
      <c r="C21" s="290"/>
      <c r="D21" s="290"/>
      <c r="E21" s="290"/>
      <c r="F21" s="290"/>
      <c r="G21" s="290"/>
      <c r="H21" s="290"/>
      <c r="I21" s="105" t="s">
        <v>90</v>
      </c>
      <c r="J21" s="106" t="s">
        <v>37</v>
      </c>
      <c r="K21" s="107">
        <f>K22+K25+K26</f>
        <v>84756177.480000004</v>
      </c>
      <c r="L21" s="107">
        <f>L22+L25+L26</f>
        <v>81442700</v>
      </c>
      <c r="M21" s="107" t="s">
        <v>37</v>
      </c>
      <c r="N21" s="107">
        <f t="shared" ref="N21:R21" si="3">N22+N25+N26</f>
        <v>0</v>
      </c>
      <c r="O21" s="107">
        <f t="shared" si="3"/>
        <v>0</v>
      </c>
      <c r="P21" s="107">
        <f t="shared" si="3"/>
        <v>0</v>
      </c>
      <c r="Q21" s="107">
        <f t="shared" si="3"/>
        <v>0</v>
      </c>
      <c r="R21" s="107">
        <f t="shared" si="3"/>
        <v>0</v>
      </c>
      <c r="S21" s="107" t="s">
        <v>37</v>
      </c>
      <c r="T21" s="107" t="s">
        <v>37</v>
      </c>
      <c r="U21" s="107">
        <f>U22+U25+U26</f>
        <v>3313477.48</v>
      </c>
      <c r="V21" s="107">
        <f t="shared" ref="V21:W21" si="4">V22+V25+V26</f>
        <v>0</v>
      </c>
      <c r="W21" s="107">
        <f t="shared" si="4"/>
        <v>3313477.48</v>
      </c>
      <c r="X21" s="67"/>
    </row>
    <row r="22" spans="1:24" s="69" customFormat="1" ht="23.45" customHeight="1" x14ac:dyDescent="0.2">
      <c r="A22" s="291" t="s">
        <v>433</v>
      </c>
      <c r="B22" s="281"/>
      <c r="C22" s="281"/>
      <c r="D22" s="281"/>
      <c r="E22" s="281"/>
      <c r="F22" s="281"/>
      <c r="G22" s="281"/>
      <c r="H22" s="281"/>
      <c r="I22" s="65" t="s">
        <v>91</v>
      </c>
      <c r="J22" s="66" t="s">
        <v>37</v>
      </c>
      <c r="K22" s="67">
        <f>SUM(K23:K24)</f>
        <v>84745718</v>
      </c>
      <c r="L22" s="67">
        <f>SUM(L23:L24)</f>
        <v>81442700</v>
      </c>
      <c r="M22" s="68" t="s">
        <v>37</v>
      </c>
      <c r="N22" s="67">
        <f t="shared" ref="N22:R22" si="5">SUM(N23:N24)</f>
        <v>0</v>
      </c>
      <c r="O22" s="67">
        <f t="shared" si="5"/>
        <v>0</v>
      </c>
      <c r="P22" s="67">
        <f t="shared" si="5"/>
        <v>0</v>
      </c>
      <c r="Q22" s="67">
        <f t="shared" si="5"/>
        <v>0</v>
      </c>
      <c r="R22" s="67">
        <f t="shared" si="5"/>
        <v>0</v>
      </c>
      <c r="S22" s="68" t="s">
        <v>37</v>
      </c>
      <c r="T22" s="68" t="s">
        <v>37</v>
      </c>
      <c r="U22" s="67">
        <f>SUM(V22:X22)</f>
        <v>3303018</v>
      </c>
      <c r="V22" s="67">
        <f t="shared" ref="V22:W22" si="6">SUM(V23:V24)</f>
        <v>0</v>
      </c>
      <c r="W22" s="67">
        <f t="shared" si="6"/>
        <v>3303018</v>
      </c>
      <c r="X22" s="67" t="s">
        <v>37</v>
      </c>
    </row>
    <row r="23" spans="1:24" s="69" customFormat="1" ht="13.9" customHeight="1" x14ac:dyDescent="0.2">
      <c r="A23" s="291" t="s">
        <v>277</v>
      </c>
      <c r="B23" s="281"/>
      <c r="C23" s="281"/>
      <c r="D23" s="281"/>
      <c r="E23" s="281"/>
      <c r="F23" s="281"/>
      <c r="G23" s="281"/>
      <c r="H23" s="281"/>
      <c r="I23" s="65" t="s">
        <v>37</v>
      </c>
      <c r="J23" s="66">
        <v>111</v>
      </c>
      <c r="K23" s="67">
        <f>L23+N23+O23+P23+Q23+R23+U23</f>
        <v>65089750</v>
      </c>
      <c r="L23" s="67">
        <v>62552000</v>
      </c>
      <c r="M23" s="68" t="s">
        <v>37</v>
      </c>
      <c r="N23" s="67"/>
      <c r="O23" s="67"/>
      <c r="P23" s="67"/>
      <c r="Q23" s="67"/>
      <c r="R23" s="67"/>
      <c r="S23" s="68" t="s">
        <v>37</v>
      </c>
      <c r="T23" s="68" t="s">
        <v>37</v>
      </c>
      <c r="U23" s="67">
        <f>SUM(V23:X23)</f>
        <v>2537750</v>
      </c>
      <c r="V23" s="67"/>
      <c r="W23" s="67">
        <v>2537750</v>
      </c>
      <c r="X23" s="67" t="s">
        <v>37</v>
      </c>
    </row>
    <row r="24" spans="1:24" s="69" customFormat="1" ht="15" customHeight="1" x14ac:dyDescent="0.2">
      <c r="A24" s="291" t="s">
        <v>278</v>
      </c>
      <c r="B24" s="281"/>
      <c r="C24" s="281"/>
      <c r="D24" s="281"/>
      <c r="E24" s="281"/>
      <c r="F24" s="281"/>
      <c r="G24" s="281"/>
      <c r="H24" s="281"/>
      <c r="I24" s="65" t="s">
        <v>37</v>
      </c>
      <c r="J24" s="66">
        <v>119</v>
      </c>
      <c r="K24" s="67">
        <f>L24+N24+O24+P24+Q24+R24+U24</f>
        <v>19655968</v>
      </c>
      <c r="L24" s="67">
        <v>18890700</v>
      </c>
      <c r="M24" s="68" t="s">
        <v>37</v>
      </c>
      <c r="N24" s="67"/>
      <c r="O24" s="67"/>
      <c r="P24" s="67"/>
      <c r="Q24" s="67"/>
      <c r="R24" s="67"/>
      <c r="S24" s="68" t="s">
        <v>37</v>
      </c>
      <c r="T24" s="68" t="s">
        <v>37</v>
      </c>
      <c r="U24" s="67">
        <f>SUM(V24:X24)</f>
        <v>765268</v>
      </c>
      <c r="V24" s="67"/>
      <c r="W24" s="67">
        <v>765268</v>
      </c>
      <c r="X24" s="67" t="s">
        <v>37</v>
      </c>
    </row>
    <row r="25" spans="1:24" s="69" customFormat="1" ht="25.9" customHeight="1" x14ac:dyDescent="0.2">
      <c r="A25" s="291" t="s">
        <v>421</v>
      </c>
      <c r="B25" s="281"/>
      <c r="C25" s="281"/>
      <c r="D25" s="281"/>
      <c r="E25" s="281"/>
      <c r="F25" s="281"/>
      <c r="G25" s="281"/>
      <c r="H25" s="281"/>
      <c r="I25" s="65" t="s">
        <v>37</v>
      </c>
      <c r="J25" s="66">
        <v>112</v>
      </c>
      <c r="K25" s="67">
        <f>L25+N25+O25+P25+Q25+R25+U25</f>
        <v>10459.48</v>
      </c>
      <c r="L25" s="67"/>
      <c r="M25" s="68" t="s">
        <v>37</v>
      </c>
      <c r="N25" s="67"/>
      <c r="O25" s="67"/>
      <c r="P25" s="67"/>
      <c r="Q25" s="67"/>
      <c r="R25" s="67"/>
      <c r="S25" s="68" t="s">
        <v>37</v>
      </c>
      <c r="T25" s="68" t="s">
        <v>37</v>
      </c>
      <c r="U25" s="67">
        <f>SUM(V25:X25)</f>
        <v>10459.48</v>
      </c>
      <c r="V25" s="67"/>
      <c r="W25" s="67">
        <v>10459.48</v>
      </c>
      <c r="X25" s="67" t="s">
        <v>37</v>
      </c>
    </row>
    <row r="26" spans="1:24" s="69" customFormat="1" ht="41.45" customHeight="1" x14ac:dyDescent="0.2">
      <c r="A26" s="284" t="s">
        <v>384</v>
      </c>
      <c r="B26" s="285"/>
      <c r="C26" s="285"/>
      <c r="D26" s="285"/>
      <c r="E26" s="285"/>
      <c r="F26" s="285"/>
      <c r="G26" s="285"/>
      <c r="H26" s="286"/>
      <c r="I26" s="65" t="s">
        <v>37</v>
      </c>
      <c r="J26" s="66">
        <v>113</v>
      </c>
      <c r="K26" s="67">
        <f>L26+N26+O26+P26+Q26+R26+U26</f>
        <v>0</v>
      </c>
      <c r="L26" s="67"/>
      <c r="M26" s="68"/>
      <c r="N26" s="67"/>
      <c r="O26" s="67"/>
      <c r="P26" s="67"/>
      <c r="Q26" s="67"/>
      <c r="R26" s="67"/>
      <c r="S26" s="68"/>
      <c r="T26" s="68"/>
      <c r="U26" s="67">
        <f>SUM(V26:X26)</f>
        <v>0</v>
      </c>
      <c r="V26" s="67"/>
      <c r="W26" s="67"/>
      <c r="X26" s="67"/>
    </row>
    <row r="27" spans="1:24" s="108" customFormat="1" ht="12.75" customHeight="1" x14ac:dyDescent="0.2">
      <c r="A27" s="282" t="s">
        <v>92</v>
      </c>
      <c r="B27" s="283"/>
      <c r="C27" s="283"/>
      <c r="D27" s="283"/>
      <c r="E27" s="283"/>
      <c r="F27" s="283"/>
      <c r="G27" s="283"/>
      <c r="H27" s="283"/>
      <c r="I27" s="105" t="s">
        <v>93</v>
      </c>
      <c r="J27" s="106" t="s">
        <v>37</v>
      </c>
      <c r="K27" s="107">
        <f>K29+K30+K31</f>
        <v>12082500</v>
      </c>
      <c r="L27" s="107">
        <f>L29+L30+L31</f>
        <v>444000</v>
      </c>
      <c r="M27" s="68" t="s">
        <v>37</v>
      </c>
      <c r="N27" s="107">
        <f t="shared" ref="N27:R27" si="7">N29+N30+N31</f>
        <v>11458500</v>
      </c>
      <c r="O27" s="107">
        <f t="shared" si="7"/>
        <v>0</v>
      </c>
      <c r="P27" s="107">
        <f t="shared" si="7"/>
        <v>0</v>
      </c>
      <c r="Q27" s="107">
        <f t="shared" si="7"/>
        <v>0</v>
      </c>
      <c r="R27" s="107">
        <f t="shared" si="7"/>
        <v>0</v>
      </c>
      <c r="S27" s="68" t="s">
        <v>37</v>
      </c>
      <c r="T27" s="68" t="s">
        <v>37</v>
      </c>
      <c r="U27" s="107">
        <f>U29+U30+U31</f>
        <v>180000</v>
      </c>
      <c r="V27" s="107">
        <f t="shared" ref="V27:W27" si="8">V29+V30+V31</f>
        <v>0</v>
      </c>
      <c r="W27" s="107">
        <f t="shared" si="8"/>
        <v>180000</v>
      </c>
      <c r="X27" s="107">
        <f>X30</f>
        <v>0</v>
      </c>
    </row>
    <row r="28" spans="1:24" s="69" customFormat="1" x14ac:dyDescent="0.2">
      <c r="A28" s="278" t="s">
        <v>94</v>
      </c>
      <c r="B28" s="279"/>
      <c r="C28" s="279"/>
      <c r="D28" s="279"/>
      <c r="E28" s="279"/>
      <c r="F28" s="279"/>
      <c r="G28" s="279"/>
      <c r="H28" s="279"/>
      <c r="I28" s="65" t="s">
        <v>37</v>
      </c>
      <c r="J28" s="66" t="s">
        <v>37</v>
      </c>
      <c r="K28" s="67" t="s">
        <v>37</v>
      </c>
      <c r="L28" s="67" t="s">
        <v>37</v>
      </c>
      <c r="M28" s="68" t="s">
        <v>37</v>
      </c>
      <c r="N28" s="67" t="s">
        <v>37</v>
      </c>
      <c r="O28" s="67" t="s">
        <v>37</v>
      </c>
      <c r="P28" s="67" t="s">
        <v>37</v>
      </c>
      <c r="Q28" s="67" t="s">
        <v>37</v>
      </c>
      <c r="R28" s="67" t="s">
        <v>37</v>
      </c>
      <c r="S28" s="68" t="s">
        <v>37</v>
      </c>
      <c r="T28" s="68" t="s">
        <v>37</v>
      </c>
      <c r="U28" s="67" t="s">
        <v>37</v>
      </c>
      <c r="V28" s="67" t="s">
        <v>37</v>
      </c>
      <c r="W28" s="67" t="s">
        <v>37</v>
      </c>
      <c r="X28" s="67" t="s">
        <v>37</v>
      </c>
    </row>
    <row r="29" spans="1:24" s="69" customFormat="1" ht="37.9" customHeight="1" x14ac:dyDescent="0.2">
      <c r="A29" s="284" t="s">
        <v>424</v>
      </c>
      <c r="B29" s="285"/>
      <c r="C29" s="285"/>
      <c r="D29" s="285"/>
      <c r="E29" s="285"/>
      <c r="F29" s="285"/>
      <c r="G29" s="285"/>
      <c r="H29" s="286"/>
      <c r="I29" s="65" t="s">
        <v>37</v>
      </c>
      <c r="J29" s="66">
        <v>321</v>
      </c>
      <c r="K29" s="67">
        <f>L29+N29+O29+P29+Q29+R29+U29</f>
        <v>164000</v>
      </c>
      <c r="L29" s="67">
        <v>144000</v>
      </c>
      <c r="M29" s="68" t="s">
        <v>37</v>
      </c>
      <c r="N29" s="67"/>
      <c r="O29" s="67"/>
      <c r="P29" s="67"/>
      <c r="Q29" s="67"/>
      <c r="R29" s="67"/>
      <c r="S29" s="68" t="s">
        <v>37</v>
      </c>
      <c r="T29" s="68" t="s">
        <v>37</v>
      </c>
      <c r="U29" s="67">
        <f>SUM(V29:W29)</f>
        <v>20000</v>
      </c>
      <c r="V29" s="67"/>
      <c r="W29" s="67">
        <v>20000</v>
      </c>
      <c r="X29" s="67" t="s">
        <v>37</v>
      </c>
    </row>
    <row r="30" spans="1:24" s="69" customFormat="1" ht="13.15" customHeight="1" x14ac:dyDescent="0.2">
      <c r="A30" s="278" t="s">
        <v>425</v>
      </c>
      <c r="B30" s="279"/>
      <c r="C30" s="279"/>
      <c r="D30" s="279"/>
      <c r="E30" s="279"/>
      <c r="F30" s="279"/>
      <c r="G30" s="279"/>
      <c r="H30" s="279"/>
      <c r="I30" s="65" t="s">
        <v>37</v>
      </c>
      <c r="J30" s="66">
        <v>340</v>
      </c>
      <c r="K30" s="67">
        <f>L30+N30+O30+P30+Q30+R30+U30</f>
        <v>11518500</v>
      </c>
      <c r="L30" s="67"/>
      <c r="M30" s="68"/>
      <c r="N30" s="67">
        <v>11458500</v>
      </c>
      <c r="O30" s="67"/>
      <c r="P30" s="67"/>
      <c r="Q30" s="67"/>
      <c r="R30" s="67"/>
      <c r="S30" s="68"/>
      <c r="T30" s="68"/>
      <c r="U30" s="67">
        <f>SUM(V30:X30)</f>
        <v>60000</v>
      </c>
      <c r="V30" s="67"/>
      <c r="W30" s="67">
        <v>60000</v>
      </c>
      <c r="X30" s="67"/>
    </row>
    <row r="31" spans="1:24" s="69" customFormat="1" ht="12.75" customHeight="1" x14ac:dyDescent="0.2">
      <c r="A31" s="278" t="s">
        <v>426</v>
      </c>
      <c r="B31" s="279"/>
      <c r="C31" s="279"/>
      <c r="D31" s="279"/>
      <c r="E31" s="279"/>
      <c r="F31" s="279"/>
      <c r="G31" s="279"/>
      <c r="H31" s="279"/>
      <c r="I31" s="65" t="s">
        <v>37</v>
      </c>
      <c r="J31" s="66">
        <v>360</v>
      </c>
      <c r="K31" s="67">
        <f>L31+N31+O31+P31+Q31+R31+U31</f>
        <v>400000</v>
      </c>
      <c r="L31" s="67">
        <v>300000</v>
      </c>
      <c r="M31" s="68" t="s">
        <v>37</v>
      </c>
      <c r="N31" s="67"/>
      <c r="O31" s="67"/>
      <c r="P31" s="67"/>
      <c r="Q31" s="67"/>
      <c r="R31" s="67"/>
      <c r="S31" s="68" t="s">
        <v>37</v>
      </c>
      <c r="T31" s="68" t="s">
        <v>37</v>
      </c>
      <c r="U31" s="67">
        <f>SUM(V31:W31)</f>
        <v>100000</v>
      </c>
      <c r="V31" s="67"/>
      <c r="W31" s="67">
        <v>100000</v>
      </c>
      <c r="X31" s="67" t="s">
        <v>37</v>
      </c>
    </row>
    <row r="32" spans="1:24" s="108" customFormat="1" ht="12.75" customHeight="1" x14ac:dyDescent="0.2">
      <c r="A32" s="282" t="s">
        <v>95</v>
      </c>
      <c r="B32" s="283"/>
      <c r="C32" s="283"/>
      <c r="D32" s="283"/>
      <c r="E32" s="283"/>
      <c r="F32" s="283"/>
      <c r="G32" s="283"/>
      <c r="H32" s="283"/>
      <c r="I32" s="105" t="s">
        <v>96</v>
      </c>
      <c r="J32" s="106" t="s">
        <v>37</v>
      </c>
      <c r="K32" s="107">
        <f>SUM(K34:K37)</f>
        <v>1217000</v>
      </c>
      <c r="L32" s="107">
        <f>SUM(L34:L37)</f>
        <v>1192000</v>
      </c>
      <c r="M32" s="68" t="s">
        <v>37</v>
      </c>
      <c r="N32" s="107">
        <f>SUM(N34:N37)</f>
        <v>0</v>
      </c>
      <c r="O32" s="107">
        <f>SUM(O34:O37)</f>
        <v>0</v>
      </c>
      <c r="P32" s="107">
        <f>SUM(P34:P37)</f>
        <v>0</v>
      </c>
      <c r="Q32" s="107">
        <f>SUM(Q34:Q37)</f>
        <v>0</v>
      </c>
      <c r="R32" s="107">
        <f>SUM(R34:R37)</f>
        <v>0</v>
      </c>
      <c r="S32" s="68" t="s">
        <v>37</v>
      </c>
      <c r="T32" s="68" t="s">
        <v>37</v>
      </c>
      <c r="U32" s="107">
        <f>SUM(U34:U37)</f>
        <v>25000</v>
      </c>
      <c r="V32" s="107">
        <f>SUM(V34:V37)</f>
        <v>0</v>
      </c>
      <c r="W32" s="107">
        <f>SUM(W34:W37)</f>
        <v>25000</v>
      </c>
      <c r="X32" s="107"/>
    </row>
    <row r="33" spans="1:24" s="69" customFormat="1" x14ac:dyDescent="0.2">
      <c r="A33" s="278" t="s">
        <v>94</v>
      </c>
      <c r="B33" s="279"/>
      <c r="C33" s="279"/>
      <c r="D33" s="279"/>
      <c r="E33" s="279"/>
      <c r="F33" s="279"/>
      <c r="G33" s="279"/>
      <c r="H33" s="279"/>
      <c r="I33" s="65" t="s">
        <v>37</v>
      </c>
      <c r="J33" s="66" t="s">
        <v>37</v>
      </c>
      <c r="K33" s="67" t="s">
        <v>37</v>
      </c>
      <c r="L33" s="67" t="s">
        <v>37</v>
      </c>
      <c r="M33" s="68" t="s">
        <v>37</v>
      </c>
      <c r="N33" s="67" t="s">
        <v>37</v>
      </c>
      <c r="O33" s="67" t="s">
        <v>37</v>
      </c>
      <c r="P33" s="67" t="s">
        <v>37</v>
      </c>
      <c r="Q33" s="67" t="s">
        <v>37</v>
      </c>
      <c r="R33" s="67" t="s">
        <v>37</v>
      </c>
      <c r="S33" s="68" t="s">
        <v>37</v>
      </c>
      <c r="T33" s="68" t="s">
        <v>37</v>
      </c>
      <c r="U33" s="67" t="s">
        <v>37</v>
      </c>
      <c r="V33" s="67" t="s">
        <v>37</v>
      </c>
      <c r="W33" s="67" t="s">
        <v>37</v>
      </c>
      <c r="X33" s="67" t="s">
        <v>37</v>
      </c>
    </row>
    <row r="34" spans="1:24" s="69" customFormat="1" ht="24.6" customHeight="1" x14ac:dyDescent="0.2">
      <c r="A34" s="278" t="s">
        <v>427</v>
      </c>
      <c r="B34" s="279"/>
      <c r="C34" s="279"/>
      <c r="D34" s="279"/>
      <c r="E34" s="279"/>
      <c r="F34" s="279"/>
      <c r="G34" s="279"/>
      <c r="H34" s="279"/>
      <c r="I34" s="65" t="s">
        <v>37</v>
      </c>
      <c r="J34" s="66">
        <v>851</v>
      </c>
      <c r="K34" s="67">
        <f>L34+N34+O34+P34+Q34+R34+U34</f>
        <v>1135800</v>
      </c>
      <c r="L34" s="67">
        <v>1135800</v>
      </c>
      <c r="M34" s="68" t="s">
        <v>37</v>
      </c>
      <c r="N34" s="67"/>
      <c r="O34" s="67"/>
      <c r="P34" s="67"/>
      <c r="Q34" s="67"/>
      <c r="R34" s="67"/>
      <c r="S34" s="68" t="s">
        <v>37</v>
      </c>
      <c r="T34" s="68" t="s">
        <v>37</v>
      </c>
      <c r="U34" s="67">
        <f>SUM(V34:W34)</f>
        <v>0</v>
      </c>
      <c r="V34" s="67"/>
      <c r="W34" s="67"/>
      <c r="X34" s="67" t="s">
        <v>37</v>
      </c>
    </row>
    <row r="35" spans="1:24" s="69" customFormat="1" ht="12.75" customHeight="1" x14ac:dyDescent="0.2">
      <c r="A35" s="278" t="s">
        <v>428</v>
      </c>
      <c r="B35" s="279"/>
      <c r="C35" s="279"/>
      <c r="D35" s="279"/>
      <c r="E35" s="279"/>
      <c r="F35" s="279"/>
      <c r="G35" s="279"/>
      <c r="H35" s="279"/>
      <c r="I35" s="65" t="s">
        <v>37</v>
      </c>
      <c r="J35" s="66">
        <v>852</v>
      </c>
      <c r="K35" s="67">
        <f t="shared" ref="K35:K37" si="9">L35+N35+O35+P35+Q35+R35+U35</f>
        <v>72200</v>
      </c>
      <c r="L35" s="67">
        <v>56200</v>
      </c>
      <c r="M35" s="68" t="s">
        <v>37</v>
      </c>
      <c r="N35" s="67"/>
      <c r="O35" s="67"/>
      <c r="P35" s="67"/>
      <c r="Q35" s="67"/>
      <c r="R35" s="67"/>
      <c r="S35" s="68" t="s">
        <v>37</v>
      </c>
      <c r="T35" s="68" t="s">
        <v>37</v>
      </c>
      <c r="U35" s="67">
        <f t="shared" ref="U35:U36" si="10">SUM(V35:W35)</f>
        <v>16000</v>
      </c>
      <c r="V35" s="67"/>
      <c r="W35" s="67">
        <f>9600+6400</f>
        <v>16000</v>
      </c>
      <c r="X35" s="67" t="s">
        <v>37</v>
      </c>
    </row>
    <row r="36" spans="1:24" s="69" customFormat="1" ht="12.75" customHeight="1" x14ac:dyDescent="0.2">
      <c r="A36" s="278" t="s">
        <v>429</v>
      </c>
      <c r="B36" s="279"/>
      <c r="C36" s="279"/>
      <c r="D36" s="279"/>
      <c r="E36" s="279"/>
      <c r="F36" s="279"/>
      <c r="G36" s="279"/>
      <c r="H36" s="279"/>
      <c r="I36" s="65" t="s">
        <v>37</v>
      </c>
      <c r="J36" s="66">
        <v>853</v>
      </c>
      <c r="K36" s="67">
        <f t="shared" si="9"/>
        <v>9000</v>
      </c>
      <c r="L36" s="67"/>
      <c r="M36" s="68" t="s">
        <v>37</v>
      </c>
      <c r="N36" s="67"/>
      <c r="O36" s="67"/>
      <c r="P36" s="67"/>
      <c r="Q36" s="67"/>
      <c r="R36" s="67"/>
      <c r="S36" s="68" t="s">
        <v>37</v>
      </c>
      <c r="T36" s="68" t="s">
        <v>37</v>
      </c>
      <c r="U36" s="67">
        <f t="shared" si="10"/>
        <v>9000</v>
      </c>
      <c r="V36" s="67"/>
      <c r="W36" s="67">
        <v>9000</v>
      </c>
      <c r="X36" s="67" t="s">
        <v>37</v>
      </c>
    </row>
    <row r="37" spans="1:24" s="69" customFormat="1" ht="42.6" customHeight="1" x14ac:dyDescent="0.2">
      <c r="A37" s="278" t="s">
        <v>430</v>
      </c>
      <c r="B37" s="279"/>
      <c r="C37" s="279"/>
      <c r="D37" s="279"/>
      <c r="E37" s="279"/>
      <c r="F37" s="279"/>
      <c r="G37" s="279"/>
      <c r="H37" s="279"/>
      <c r="I37" s="65" t="s">
        <v>37</v>
      </c>
      <c r="J37" s="66">
        <v>831</v>
      </c>
      <c r="K37" s="67">
        <f t="shared" si="9"/>
        <v>0</v>
      </c>
      <c r="L37" s="67"/>
      <c r="M37" s="68"/>
      <c r="N37" s="67"/>
      <c r="O37" s="67"/>
      <c r="P37" s="67"/>
      <c r="Q37" s="67"/>
      <c r="R37" s="67"/>
      <c r="S37" s="68"/>
      <c r="T37" s="68"/>
      <c r="U37" s="67"/>
      <c r="V37" s="67"/>
      <c r="W37" s="67"/>
      <c r="X37" s="67"/>
    </row>
    <row r="38" spans="1:24" s="108" customFormat="1" ht="12.75" customHeight="1" x14ac:dyDescent="0.2">
      <c r="A38" s="282" t="s">
        <v>97</v>
      </c>
      <c r="B38" s="283"/>
      <c r="C38" s="283"/>
      <c r="D38" s="283"/>
      <c r="E38" s="283"/>
      <c r="F38" s="283"/>
      <c r="G38" s="283"/>
      <c r="H38" s="283"/>
      <c r="I38" s="105" t="s">
        <v>98</v>
      </c>
      <c r="J38" s="106" t="s">
        <v>37</v>
      </c>
      <c r="K38" s="107" t="s">
        <v>37</v>
      </c>
      <c r="L38" s="107" t="s">
        <v>37</v>
      </c>
      <c r="M38" s="68" t="s">
        <v>37</v>
      </c>
      <c r="N38" s="107" t="s">
        <v>37</v>
      </c>
      <c r="O38" s="107" t="s">
        <v>37</v>
      </c>
      <c r="P38" s="107" t="s">
        <v>37</v>
      </c>
      <c r="Q38" s="107" t="s">
        <v>37</v>
      </c>
      <c r="R38" s="107" t="s">
        <v>37</v>
      </c>
      <c r="S38" s="68" t="s">
        <v>37</v>
      </c>
      <c r="T38" s="68" t="s">
        <v>37</v>
      </c>
      <c r="U38" s="67" t="s">
        <v>37</v>
      </c>
      <c r="V38" s="107" t="s">
        <v>37</v>
      </c>
      <c r="W38" s="107" t="s">
        <v>37</v>
      </c>
      <c r="X38" s="107" t="s">
        <v>37</v>
      </c>
    </row>
    <row r="39" spans="1:24" s="69" customFormat="1" x14ac:dyDescent="0.2">
      <c r="A39" s="278" t="s">
        <v>100</v>
      </c>
      <c r="B39" s="279"/>
      <c r="C39" s="279"/>
      <c r="D39" s="279"/>
      <c r="E39" s="279"/>
      <c r="F39" s="279"/>
      <c r="G39" s="279"/>
      <c r="H39" s="279"/>
      <c r="I39" s="65" t="s">
        <v>37</v>
      </c>
      <c r="J39" s="66" t="s">
        <v>37</v>
      </c>
      <c r="K39" s="67" t="s">
        <v>37</v>
      </c>
      <c r="L39" s="67" t="s">
        <v>37</v>
      </c>
      <c r="M39" s="68" t="s">
        <v>37</v>
      </c>
      <c r="N39" s="67" t="s">
        <v>37</v>
      </c>
      <c r="O39" s="67" t="s">
        <v>37</v>
      </c>
      <c r="P39" s="67" t="s">
        <v>37</v>
      </c>
      <c r="Q39" s="67" t="s">
        <v>37</v>
      </c>
      <c r="R39" s="67" t="s">
        <v>37</v>
      </c>
      <c r="S39" s="68" t="s">
        <v>37</v>
      </c>
      <c r="T39" s="68" t="s">
        <v>37</v>
      </c>
      <c r="U39" s="67" t="s">
        <v>37</v>
      </c>
      <c r="V39" s="67" t="s">
        <v>37</v>
      </c>
      <c r="W39" s="67" t="s">
        <v>37</v>
      </c>
      <c r="X39" s="67" t="s">
        <v>37</v>
      </c>
    </row>
    <row r="40" spans="1:24" s="108" customFormat="1" ht="28.15" customHeight="1" x14ac:dyDescent="0.2">
      <c r="A40" s="282" t="s">
        <v>99</v>
      </c>
      <c r="B40" s="283"/>
      <c r="C40" s="283"/>
      <c r="D40" s="283"/>
      <c r="E40" s="283"/>
      <c r="F40" s="283"/>
      <c r="G40" s="283"/>
      <c r="H40" s="283"/>
      <c r="I40" s="105" t="s">
        <v>101</v>
      </c>
      <c r="J40" s="106" t="s">
        <v>37</v>
      </c>
      <c r="K40" s="107">
        <f>K42</f>
        <v>0</v>
      </c>
      <c r="L40" s="107">
        <f>L42</f>
        <v>0</v>
      </c>
      <c r="M40" s="68" t="s">
        <v>37</v>
      </c>
      <c r="N40" s="107">
        <f t="shared" ref="N40:R40" si="11">N42</f>
        <v>0</v>
      </c>
      <c r="O40" s="107">
        <f t="shared" si="11"/>
        <v>0</v>
      </c>
      <c r="P40" s="107">
        <f t="shared" si="11"/>
        <v>0</v>
      </c>
      <c r="Q40" s="107">
        <f t="shared" si="11"/>
        <v>0</v>
      </c>
      <c r="R40" s="107">
        <f t="shared" si="11"/>
        <v>0</v>
      </c>
      <c r="S40" s="68" t="s">
        <v>37</v>
      </c>
      <c r="T40" s="68" t="s">
        <v>37</v>
      </c>
      <c r="U40" s="67">
        <f t="shared" ref="U40:W40" si="12">U42</f>
        <v>0</v>
      </c>
      <c r="V40" s="107">
        <f t="shared" si="12"/>
        <v>0</v>
      </c>
      <c r="W40" s="107">
        <f t="shared" si="12"/>
        <v>0</v>
      </c>
      <c r="X40" s="107" t="s">
        <v>37</v>
      </c>
    </row>
    <row r="41" spans="1:24" s="69" customFormat="1" x14ac:dyDescent="0.2">
      <c r="A41" s="278" t="s">
        <v>100</v>
      </c>
      <c r="B41" s="279"/>
      <c r="C41" s="279"/>
      <c r="D41" s="279"/>
      <c r="E41" s="279"/>
      <c r="F41" s="279"/>
      <c r="G41" s="279"/>
      <c r="H41" s="279"/>
      <c r="I41" s="65" t="s">
        <v>37</v>
      </c>
      <c r="J41" s="66" t="s">
        <v>37</v>
      </c>
      <c r="K41" s="67" t="s">
        <v>37</v>
      </c>
      <c r="L41" s="67" t="s">
        <v>37</v>
      </c>
      <c r="M41" s="68" t="s">
        <v>37</v>
      </c>
      <c r="N41" s="67" t="s">
        <v>37</v>
      </c>
      <c r="O41" s="67" t="s">
        <v>37</v>
      </c>
      <c r="P41" s="67" t="s">
        <v>37</v>
      </c>
      <c r="Q41" s="67" t="s">
        <v>37</v>
      </c>
      <c r="R41" s="67" t="s">
        <v>37</v>
      </c>
      <c r="S41" s="68" t="s">
        <v>37</v>
      </c>
      <c r="T41" s="68" t="s">
        <v>37</v>
      </c>
      <c r="U41" s="67" t="s">
        <v>37</v>
      </c>
      <c r="V41" s="67" t="s">
        <v>37</v>
      </c>
      <c r="W41" s="67" t="s">
        <v>37</v>
      </c>
      <c r="X41" s="67" t="s">
        <v>37</v>
      </c>
    </row>
    <row r="42" spans="1:24" s="69" customFormat="1" ht="12.75" hidden="1" customHeight="1" x14ac:dyDescent="0.2">
      <c r="A42" s="278"/>
      <c r="B42" s="279"/>
      <c r="C42" s="279"/>
      <c r="D42" s="279"/>
      <c r="E42" s="279"/>
      <c r="F42" s="279"/>
      <c r="G42" s="279"/>
      <c r="H42" s="279"/>
      <c r="I42" s="65" t="s">
        <v>37</v>
      </c>
      <c r="J42" s="66"/>
      <c r="K42" s="67">
        <f>L42+N42+O42+P42+Q42+R42+U42</f>
        <v>0</v>
      </c>
      <c r="L42" s="67"/>
      <c r="M42" s="68" t="s">
        <v>37</v>
      </c>
      <c r="N42" s="67"/>
      <c r="O42" s="67"/>
      <c r="P42" s="67"/>
      <c r="Q42" s="67"/>
      <c r="R42" s="67"/>
      <c r="S42" s="68" t="s">
        <v>37</v>
      </c>
      <c r="T42" s="68" t="s">
        <v>37</v>
      </c>
      <c r="U42" s="67">
        <f>SUM(V42:W42)</f>
        <v>0</v>
      </c>
      <c r="V42" s="67"/>
      <c r="W42" s="67"/>
      <c r="X42" s="67" t="s">
        <v>37</v>
      </c>
    </row>
    <row r="43" spans="1:24" s="108" customFormat="1" ht="19.149999999999999" customHeight="1" x14ac:dyDescent="0.2">
      <c r="A43" s="282" t="s">
        <v>102</v>
      </c>
      <c r="B43" s="283"/>
      <c r="C43" s="283"/>
      <c r="D43" s="283"/>
      <c r="E43" s="283"/>
      <c r="F43" s="283"/>
      <c r="G43" s="283"/>
      <c r="H43" s="283"/>
      <c r="I43" s="105" t="s">
        <v>103</v>
      </c>
      <c r="J43" s="106" t="s">
        <v>37</v>
      </c>
      <c r="K43" s="107">
        <f>K46+K45</f>
        <v>27863633.52</v>
      </c>
      <c r="L43" s="107">
        <f>L46+L45</f>
        <v>21894000</v>
      </c>
      <c r="M43" s="68" t="s">
        <v>37</v>
      </c>
      <c r="N43" s="107">
        <f t="shared" ref="N43:R43" si="13">N46+N45</f>
        <v>0</v>
      </c>
      <c r="O43" s="107">
        <f t="shared" si="13"/>
        <v>0</v>
      </c>
      <c r="P43" s="107">
        <f t="shared" si="13"/>
        <v>0</v>
      </c>
      <c r="Q43" s="107">
        <f t="shared" si="13"/>
        <v>0</v>
      </c>
      <c r="R43" s="107">
        <f t="shared" si="13"/>
        <v>0</v>
      </c>
      <c r="S43" s="68" t="s">
        <v>37</v>
      </c>
      <c r="T43" s="68" t="s">
        <v>37</v>
      </c>
      <c r="U43" s="107">
        <f t="shared" ref="U43:V43" si="14">U46+U45</f>
        <v>5969633.5199999996</v>
      </c>
      <c r="V43" s="107">
        <f t="shared" si="14"/>
        <v>3185111</v>
      </c>
      <c r="W43" s="107">
        <f>W46+W45</f>
        <v>2784522.52</v>
      </c>
      <c r="X43" s="107">
        <f>X46+X45</f>
        <v>0</v>
      </c>
    </row>
    <row r="44" spans="1:24" s="69" customFormat="1" x14ac:dyDescent="0.2">
      <c r="A44" s="278" t="s">
        <v>100</v>
      </c>
      <c r="B44" s="279"/>
      <c r="C44" s="279"/>
      <c r="D44" s="279"/>
      <c r="E44" s="279"/>
      <c r="F44" s="279"/>
      <c r="G44" s="279"/>
      <c r="H44" s="279"/>
      <c r="I44" s="65" t="s">
        <v>37</v>
      </c>
      <c r="J44" s="66" t="s">
        <v>37</v>
      </c>
      <c r="K44" s="67" t="s">
        <v>37</v>
      </c>
      <c r="L44" s="67" t="s">
        <v>37</v>
      </c>
      <c r="M44" s="68" t="s">
        <v>37</v>
      </c>
      <c r="N44" s="67" t="s">
        <v>37</v>
      </c>
      <c r="O44" s="67" t="s">
        <v>37</v>
      </c>
      <c r="P44" s="67" t="s">
        <v>37</v>
      </c>
      <c r="Q44" s="67" t="s">
        <v>37</v>
      </c>
      <c r="R44" s="67" t="s">
        <v>37</v>
      </c>
      <c r="S44" s="68" t="s">
        <v>37</v>
      </c>
      <c r="T44" s="68" t="s">
        <v>37</v>
      </c>
      <c r="U44" s="67" t="s">
        <v>37</v>
      </c>
      <c r="V44" s="67" t="s">
        <v>37</v>
      </c>
      <c r="W44" s="67" t="s">
        <v>37</v>
      </c>
      <c r="X44" s="67" t="s">
        <v>37</v>
      </c>
    </row>
    <row r="45" spans="1:24" s="69" customFormat="1" ht="40.9" customHeight="1" x14ac:dyDescent="0.2">
      <c r="A45" s="284" t="s">
        <v>431</v>
      </c>
      <c r="B45" s="285"/>
      <c r="C45" s="285"/>
      <c r="D45" s="285"/>
      <c r="E45" s="285"/>
      <c r="F45" s="285"/>
      <c r="G45" s="285"/>
      <c r="H45" s="286"/>
      <c r="I45" s="65" t="s">
        <v>37</v>
      </c>
      <c r="J45" s="66">
        <v>243</v>
      </c>
      <c r="K45" s="67">
        <f>L45+N45+O45+P45+Q45+R45+U45</f>
        <v>1831918.25</v>
      </c>
      <c r="L45" s="67"/>
      <c r="M45" s="68"/>
      <c r="N45" s="67"/>
      <c r="O45" s="67"/>
      <c r="P45" s="67"/>
      <c r="Q45" s="67"/>
      <c r="R45" s="67"/>
      <c r="S45" s="68"/>
      <c r="T45" s="68"/>
      <c r="U45" s="67">
        <f>SUM(V45:X45)</f>
        <v>1831918.25</v>
      </c>
      <c r="V45" s="67">
        <v>1831918.25</v>
      </c>
      <c r="W45" s="67"/>
      <c r="X45" s="67"/>
    </row>
    <row r="46" spans="1:24" s="69" customFormat="1" ht="25.9" customHeight="1" x14ac:dyDescent="0.2">
      <c r="A46" s="278" t="s">
        <v>432</v>
      </c>
      <c r="B46" s="279"/>
      <c r="C46" s="279"/>
      <c r="D46" s="279"/>
      <c r="E46" s="279"/>
      <c r="F46" s="279"/>
      <c r="G46" s="279"/>
      <c r="H46" s="279"/>
      <c r="I46" s="65" t="s">
        <v>37</v>
      </c>
      <c r="J46" s="66">
        <v>244</v>
      </c>
      <c r="K46" s="67">
        <f>L46+N46+O46+P46+Q46+R46+U46</f>
        <v>26031715.27</v>
      </c>
      <c r="L46" s="67">
        <v>21894000</v>
      </c>
      <c r="M46" s="68" t="s">
        <v>37</v>
      </c>
      <c r="N46" s="67"/>
      <c r="O46" s="67"/>
      <c r="P46" s="67"/>
      <c r="Q46" s="67"/>
      <c r="R46" s="67"/>
      <c r="S46" s="68" t="s">
        <v>37</v>
      </c>
      <c r="T46" s="68" t="s">
        <v>37</v>
      </c>
      <c r="U46" s="67">
        <f>SUM(V46:X46)</f>
        <v>4137715.27</v>
      </c>
      <c r="V46" s="67">
        <v>1353192.75</v>
      </c>
      <c r="W46" s="67">
        <v>2784522.52</v>
      </c>
      <c r="X46" s="67"/>
    </row>
    <row r="47" spans="1:24" s="108" customFormat="1" ht="13.15" customHeight="1" x14ac:dyDescent="0.2">
      <c r="A47" s="280" t="s">
        <v>105</v>
      </c>
      <c r="B47" s="281"/>
      <c r="C47" s="281"/>
      <c r="D47" s="281"/>
      <c r="E47" s="281"/>
      <c r="F47" s="281"/>
      <c r="G47" s="281"/>
      <c r="H47" s="281"/>
      <c r="I47" s="109" t="s">
        <v>111</v>
      </c>
      <c r="J47" s="110" t="s">
        <v>37</v>
      </c>
      <c r="K47" s="111">
        <f>SUM(K48:K49)</f>
        <v>125919311</v>
      </c>
      <c r="L47" s="111">
        <f>SUM(L48:L49)</f>
        <v>104972700</v>
      </c>
      <c r="M47" s="103" t="s">
        <v>37</v>
      </c>
      <c r="N47" s="111">
        <f t="shared" ref="N47:W47" si="15">SUM(N48:N49)</f>
        <v>11458500</v>
      </c>
      <c r="O47" s="111">
        <f t="shared" si="15"/>
        <v>0</v>
      </c>
      <c r="P47" s="111">
        <f t="shared" si="15"/>
        <v>0</v>
      </c>
      <c r="Q47" s="111">
        <f>SUM(Q48:Q49)</f>
        <v>0</v>
      </c>
      <c r="R47" s="111">
        <f t="shared" si="15"/>
        <v>0</v>
      </c>
      <c r="S47" s="103" t="s">
        <v>37</v>
      </c>
      <c r="T47" s="103" t="s">
        <v>37</v>
      </c>
      <c r="U47" s="111">
        <f t="shared" si="15"/>
        <v>9488111</v>
      </c>
      <c r="V47" s="111">
        <f t="shared" si="15"/>
        <v>3185111</v>
      </c>
      <c r="W47" s="111">
        <f t="shared" si="15"/>
        <v>6303000</v>
      </c>
      <c r="X47" s="102" t="s">
        <v>37</v>
      </c>
    </row>
    <row r="48" spans="1:24" s="69" customFormat="1" ht="12.75" customHeight="1" x14ac:dyDescent="0.2">
      <c r="A48" s="287" t="s">
        <v>106</v>
      </c>
      <c r="B48" s="288"/>
      <c r="C48" s="288"/>
      <c r="D48" s="288"/>
      <c r="E48" s="288"/>
      <c r="F48" s="288"/>
      <c r="G48" s="288"/>
      <c r="H48" s="288"/>
      <c r="I48" s="65" t="s">
        <v>112</v>
      </c>
      <c r="J48" s="112" t="s">
        <v>37</v>
      </c>
      <c r="K48" s="67">
        <v>0</v>
      </c>
      <c r="L48" s="67">
        <v>0</v>
      </c>
      <c r="M48" s="67" t="s">
        <v>37</v>
      </c>
      <c r="N48" s="67">
        <v>0</v>
      </c>
      <c r="O48" s="67">
        <v>0</v>
      </c>
      <c r="P48" s="67">
        <v>0</v>
      </c>
      <c r="Q48" s="67">
        <v>0</v>
      </c>
      <c r="R48" s="67">
        <v>0</v>
      </c>
      <c r="S48" s="67" t="s">
        <v>37</v>
      </c>
      <c r="T48" s="67" t="s">
        <v>37</v>
      </c>
      <c r="U48" s="67">
        <v>0</v>
      </c>
      <c r="V48" s="67">
        <v>0</v>
      </c>
      <c r="W48" s="67">
        <v>0</v>
      </c>
      <c r="X48" s="67" t="s">
        <v>37</v>
      </c>
    </row>
    <row r="49" spans="1:24" s="69" customFormat="1" ht="12.75" customHeight="1" x14ac:dyDescent="0.2">
      <c r="A49" s="287" t="s">
        <v>107</v>
      </c>
      <c r="B49" s="288"/>
      <c r="C49" s="288"/>
      <c r="D49" s="288"/>
      <c r="E49" s="288"/>
      <c r="F49" s="288"/>
      <c r="G49" s="288"/>
      <c r="H49" s="288"/>
      <c r="I49" s="65" t="s">
        <v>113</v>
      </c>
      <c r="J49" s="66">
        <v>510</v>
      </c>
      <c r="K49" s="67">
        <f>K10+K53</f>
        <v>125919311</v>
      </c>
      <c r="L49" s="67">
        <f t="shared" ref="L49:W49" si="16">L10+L53</f>
        <v>104972700</v>
      </c>
      <c r="M49" s="67" t="s">
        <v>37</v>
      </c>
      <c r="N49" s="67">
        <f t="shared" si="16"/>
        <v>11458500</v>
      </c>
      <c r="O49" s="67">
        <f t="shared" si="16"/>
        <v>0</v>
      </c>
      <c r="P49" s="67">
        <f t="shared" si="16"/>
        <v>0</v>
      </c>
      <c r="Q49" s="67">
        <f t="shared" si="16"/>
        <v>0</v>
      </c>
      <c r="R49" s="67">
        <f t="shared" si="16"/>
        <v>0</v>
      </c>
      <c r="S49" s="67" t="s">
        <v>37</v>
      </c>
      <c r="T49" s="67" t="s">
        <v>37</v>
      </c>
      <c r="U49" s="67">
        <f t="shared" si="16"/>
        <v>9488111</v>
      </c>
      <c r="V49" s="67">
        <f t="shared" si="16"/>
        <v>3185111</v>
      </c>
      <c r="W49" s="67">
        <f t="shared" si="16"/>
        <v>6303000</v>
      </c>
      <c r="X49" s="67" t="s">
        <v>37</v>
      </c>
    </row>
    <row r="50" spans="1:24" s="108" customFormat="1" ht="13.15" customHeight="1" x14ac:dyDescent="0.2">
      <c r="A50" s="280" t="s">
        <v>108</v>
      </c>
      <c r="B50" s="281"/>
      <c r="C50" s="281"/>
      <c r="D50" s="281"/>
      <c r="E50" s="281"/>
      <c r="F50" s="281"/>
      <c r="G50" s="281"/>
      <c r="H50" s="281"/>
      <c r="I50" s="105" t="s">
        <v>116</v>
      </c>
      <c r="J50" s="113" t="s">
        <v>37</v>
      </c>
      <c r="K50" s="111">
        <f t="shared" ref="K50:L50" si="17">SUM(K51:K52)</f>
        <v>125919311</v>
      </c>
      <c r="L50" s="111">
        <f t="shared" si="17"/>
        <v>104972700</v>
      </c>
      <c r="M50" s="111" t="s">
        <v>37</v>
      </c>
      <c r="N50" s="111">
        <f t="shared" ref="N50:R50" si="18">SUM(N51:N52)</f>
        <v>11458500</v>
      </c>
      <c r="O50" s="111">
        <f t="shared" si="18"/>
        <v>0</v>
      </c>
      <c r="P50" s="111">
        <f t="shared" si="18"/>
        <v>0</v>
      </c>
      <c r="Q50" s="111">
        <f t="shared" si="18"/>
        <v>0</v>
      </c>
      <c r="R50" s="111">
        <f t="shared" si="18"/>
        <v>0</v>
      </c>
      <c r="S50" s="111" t="s">
        <v>37</v>
      </c>
      <c r="T50" s="111" t="s">
        <v>37</v>
      </c>
      <c r="U50" s="111">
        <f t="shared" ref="U50:W50" si="19">SUM(U51:U52)</f>
        <v>9488111</v>
      </c>
      <c r="V50" s="111">
        <f t="shared" si="19"/>
        <v>3185111</v>
      </c>
      <c r="W50" s="111">
        <f t="shared" si="19"/>
        <v>6303000</v>
      </c>
      <c r="X50" s="111" t="s">
        <v>37</v>
      </c>
    </row>
    <row r="51" spans="1:24" s="69" customFormat="1" ht="12.75" customHeight="1" x14ac:dyDescent="0.2">
      <c r="A51" s="278" t="s">
        <v>109</v>
      </c>
      <c r="B51" s="279"/>
      <c r="C51" s="279"/>
      <c r="D51" s="279"/>
      <c r="E51" s="279"/>
      <c r="F51" s="279"/>
      <c r="G51" s="279"/>
      <c r="H51" s="279"/>
      <c r="I51" s="65" t="s">
        <v>114</v>
      </c>
      <c r="J51" s="66" t="s">
        <v>37</v>
      </c>
      <c r="K51" s="67">
        <v>0</v>
      </c>
      <c r="L51" s="67">
        <v>0</v>
      </c>
      <c r="M51" s="67" t="s">
        <v>37</v>
      </c>
      <c r="N51" s="67">
        <v>0</v>
      </c>
      <c r="O51" s="67">
        <v>0</v>
      </c>
      <c r="P51" s="67">
        <v>0</v>
      </c>
      <c r="Q51" s="67">
        <v>0</v>
      </c>
      <c r="R51" s="67">
        <v>0</v>
      </c>
      <c r="S51" s="67" t="s">
        <v>37</v>
      </c>
      <c r="T51" s="67" t="s">
        <v>37</v>
      </c>
      <c r="U51" s="67">
        <v>0</v>
      </c>
      <c r="V51" s="67">
        <v>0</v>
      </c>
      <c r="W51" s="67">
        <v>0</v>
      </c>
      <c r="X51" s="67" t="s">
        <v>37</v>
      </c>
    </row>
    <row r="52" spans="1:24" s="69" customFormat="1" ht="12.75" customHeight="1" x14ac:dyDescent="0.2">
      <c r="A52" s="287" t="s">
        <v>110</v>
      </c>
      <c r="B52" s="288"/>
      <c r="C52" s="288"/>
      <c r="D52" s="288"/>
      <c r="E52" s="288"/>
      <c r="F52" s="288"/>
      <c r="G52" s="288"/>
      <c r="H52" s="288"/>
      <c r="I52" s="65" t="s">
        <v>115</v>
      </c>
      <c r="J52" s="66">
        <v>610</v>
      </c>
      <c r="K52" s="67">
        <f>K19</f>
        <v>125919311</v>
      </c>
      <c r="L52" s="67">
        <f t="shared" ref="L52:X52" si="20">L19</f>
        <v>104972700</v>
      </c>
      <c r="M52" s="67" t="str">
        <f t="shared" si="20"/>
        <v>х</v>
      </c>
      <c r="N52" s="67">
        <f t="shared" si="20"/>
        <v>11458500</v>
      </c>
      <c r="O52" s="67">
        <f t="shared" si="20"/>
        <v>0</v>
      </c>
      <c r="P52" s="67">
        <f t="shared" si="20"/>
        <v>0</v>
      </c>
      <c r="Q52" s="67">
        <f t="shared" si="20"/>
        <v>0</v>
      </c>
      <c r="R52" s="67">
        <f t="shared" si="20"/>
        <v>0</v>
      </c>
      <c r="S52" s="67" t="str">
        <f t="shared" si="20"/>
        <v>х</v>
      </c>
      <c r="T52" s="67" t="str">
        <f t="shared" si="20"/>
        <v>х</v>
      </c>
      <c r="U52" s="67">
        <f t="shared" si="20"/>
        <v>9488111</v>
      </c>
      <c r="V52" s="67">
        <f t="shared" si="20"/>
        <v>3185111</v>
      </c>
      <c r="W52" s="67">
        <f t="shared" si="20"/>
        <v>6303000</v>
      </c>
      <c r="X52" s="67">
        <f t="shared" si="20"/>
        <v>0</v>
      </c>
    </row>
    <row r="53" spans="1:24" ht="15" x14ac:dyDescent="0.25">
      <c r="A53" s="292" t="s">
        <v>131</v>
      </c>
      <c r="B53" s="258"/>
      <c r="C53" s="258"/>
      <c r="D53" s="258"/>
      <c r="E53" s="258"/>
      <c r="F53" s="258"/>
      <c r="G53" s="258"/>
      <c r="H53" s="258"/>
      <c r="I53" s="114" t="s">
        <v>117</v>
      </c>
      <c r="J53" s="115" t="s">
        <v>37</v>
      </c>
      <c r="K53" s="67">
        <f>L53+N53+O53+P53+Q53+R53+U53</f>
        <v>0</v>
      </c>
      <c r="L53" s="115"/>
      <c r="M53" s="115" t="s">
        <v>37</v>
      </c>
      <c r="N53" s="115"/>
      <c r="O53" s="115"/>
      <c r="P53" s="115"/>
      <c r="Q53" s="115"/>
      <c r="R53" s="115"/>
      <c r="S53" s="115" t="s">
        <v>37</v>
      </c>
      <c r="T53" s="115" t="s">
        <v>37</v>
      </c>
      <c r="U53" s="67">
        <f>SUM(V53:W53)</f>
        <v>0</v>
      </c>
      <c r="V53" s="115"/>
      <c r="W53" s="115"/>
      <c r="X53" s="115" t="s">
        <v>37</v>
      </c>
    </row>
    <row r="54" spans="1:24" ht="15" x14ac:dyDescent="0.25">
      <c r="A54" s="292" t="s">
        <v>132</v>
      </c>
      <c r="B54" s="258"/>
      <c r="C54" s="258"/>
      <c r="D54" s="258"/>
      <c r="E54" s="258"/>
      <c r="F54" s="258"/>
      <c r="G54" s="258"/>
      <c r="H54" s="258"/>
      <c r="I54" s="114" t="s">
        <v>118</v>
      </c>
      <c r="J54" s="115" t="s">
        <v>37</v>
      </c>
      <c r="K54" s="67">
        <f t="shared" ref="K54" si="21">L54+N54+O54+P54+Q54+R54+U54</f>
        <v>0</v>
      </c>
      <c r="L54" s="115"/>
      <c r="M54" s="115" t="s">
        <v>37</v>
      </c>
      <c r="N54" s="115"/>
      <c r="O54" s="115"/>
      <c r="P54" s="115"/>
      <c r="Q54" s="115"/>
      <c r="R54" s="115"/>
      <c r="S54" s="115" t="s">
        <v>37</v>
      </c>
      <c r="T54" s="115" t="s">
        <v>37</v>
      </c>
      <c r="U54" s="115"/>
      <c r="V54" s="115"/>
      <c r="W54" s="115"/>
      <c r="X54" s="115" t="s">
        <v>37</v>
      </c>
    </row>
  </sheetData>
  <mergeCells count="68">
    <mergeCell ref="A1:X1"/>
    <mergeCell ref="A2:X2"/>
    <mergeCell ref="A3:H8"/>
    <mergeCell ref="I3:I8"/>
    <mergeCell ref="J3:J8"/>
    <mergeCell ref="K3:X3"/>
    <mergeCell ref="K4:K8"/>
    <mergeCell ref="L4:X4"/>
    <mergeCell ref="L5:L8"/>
    <mergeCell ref="M5:M8"/>
    <mergeCell ref="X7:X8"/>
    <mergeCell ref="S5:S8"/>
    <mergeCell ref="T5:T8"/>
    <mergeCell ref="U5:X5"/>
    <mergeCell ref="U6:U8"/>
    <mergeCell ref="V6:X6"/>
    <mergeCell ref="A12:H12"/>
    <mergeCell ref="A13:H13"/>
    <mergeCell ref="A14:H14"/>
    <mergeCell ref="A15:H15"/>
    <mergeCell ref="N5:R6"/>
    <mergeCell ref="N7:P7"/>
    <mergeCell ref="Q7:R7"/>
    <mergeCell ref="A9:H9"/>
    <mergeCell ref="N9:R9"/>
    <mergeCell ref="A10:H10"/>
    <mergeCell ref="A11:H11"/>
    <mergeCell ref="V7:V8"/>
    <mergeCell ref="W7:W8"/>
    <mergeCell ref="A16:H16"/>
    <mergeCell ref="A17:H17"/>
    <mergeCell ref="A30:H30"/>
    <mergeCell ref="A19:H19"/>
    <mergeCell ref="A20:H20"/>
    <mergeCell ref="A21:H21"/>
    <mergeCell ref="A22:H22"/>
    <mergeCell ref="A23:H23"/>
    <mergeCell ref="A24:H24"/>
    <mergeCell ref="A25:H25"/>
    <mergeCell ref="A18:H18"/>
    <mergeCell ref="A26:H26"/>
    <mergeCell ref="A27:H27"/>
    <mergeCell ref="A28:H28"/>
    <mergeCell ref="A42:H42"/>
    <mergeCell ref="A31:H31"/>
    <mergeCell ref="A32:H32"/>
    <mergeCell ref="A33:H33"/>
    <mergeCell ref="A34:H34"/>
    <mergeCell ref="A35:H35"/>
    <mergeCell ref="A41:H41"/>
    <mergeCell ref="A40:H40"/>
    <mergeCell ref="A29:H29"/>
    <mergeCell ref="A36:H36"/>
    <mergeCell ref="A37:H37"/>
    <mergeCell ref="A38:H38"/>
    <mergeCell ref="A39:H39"/>
    <mergeCell ref="A52:H52"/>
    <mergeCell ref="A53:H53"/>
    <mergeCell ref="A54:H54"/>
    <mergeCell ref="A43:H43"/>
    <mergeCell ref="A44:H44"/>
    <mergeCell ref="A45:H45"/>
    <mergeCell ref="A46:H46"/>
    <mergeCell ref="A47:H47"/>
    <mergeCell ref="A48:H48"/>
    <mergeCell ref="A49:H49"/>
    <mergeCell ref="A50:H50"/>
    <mergeCell ref="A51:H51"/>
  </mergeCells>
  <pageMargins left="0" right="0" top="0" bottom="0" header="0.31496062992125984" footer="0.31496062992125984"/>
  <pageSetup paperSize="9" scale="70" fitToHeight="0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4"/>
  <sheetViews>
    <sheetView view="pageBreakPreview" zoomScale="70" zoomScaleSheetLayoutView="70" workbookViewId="0">
      <pane xSplit="8" ySplit="9" topLeftCell="I10" activePane="bottomRight" state="frozen"/>
      <selection pane="topRight" activeCell="I1" sqref="I1"/>
      <selection pane="bottomLeft" activeCell="A11" sqref="A11"/>
      <selection pane="bottomRight" activeCell="N17" sqref="N17"/>
    </sheetView>
  </sheetViews>
  <sheetFormatPr defaultColWidth="8.85546875" defaultRowHeight="12.75" x14ac:dyDescent="0.2"/>
  <cols>
    <col min="1" max="1" width="8.85546875" style="116"/>
    <col min="2" max="2" width="7.28515625" style="116" customWidth="1"/>
    <col min="3" max="3" width="5.42578125" style="116" customWidth="1"/>
    <col min="4" max="4" width="6.7109375" style="116" customWidth="1"/>
    <col min="5" max="5" width="4.42578125" style="116" customWidth="1"/>
    <col min="6" max="6" width="5.28515625" style="116" customWidth="1"/>
    <col min="7" max="7" width="2.7109375" style="116" customWidth="1"/>
    <col min="8" max="8" width="5.140625" style="116" customWidth="1"/>
    <col min="9" max="9" width="6.7109375" style="116" customWidth="1"/>
    <col min="10" max="10" width="8.28515625" style="116" customWidth="1"/>
    <col min="11" max="11" width="16" style="116" customWidth="1"/>
    <col min="12" max="12" width="17" style="116" customWidth="1"/>
    <col min="13" max="13" width="9.28515625" style="116" customWidth="1"/>
    <col min="14" max="14" width="17.5703125" style="116" customWidth="1"/>
    <col min="15" max="15" width="5.7109375" style="116" customWidth="1"/>
    <col min="16" max="16" width="6.5703125" style="116" customWidth="1"/>
    <col min="17" max="17" width="7.140625" style="116" customWidth="1"/>
    <col min="18" max="18" width="7" style="116" customWidth="1"/>
    <col min="19" max="19" width="7.42578125" style="116" customWidth="1"/>
    <col min="20" max="20" width="7.28515625" style="116" customWidth="1"/>
    <col min="21" max="21" width="14.140625" style="116" customWidth="1"/>
    <col min="22" max="22" width="17.85546875" style="116" customWidth="1"/>
    <col min="23" max="23" width="13.28515625" style="116" customWidth="1"/>
    <col min="24" max="24" width="8.42578125" style="116" customWidth="1"/>
    <col min="25" max="16384" width="8.85546875" style="116"/>
  </cols>
  <sheetData>
    <row r="1" spans="1:24" s="3" customFormat="1" ht="14.25" x14ac:dyDescent="0.2">
      <c r="A1" s="304" t="s">
        <v>144</v>
      </c>
      <c r="B1" s="304"/>
      <c r="C1" s="304"/>
      <c r="D1" s="304"/>
      <c r="E1" s="304"/>
      <c r="F1" s="304"/>
      <c r="G1" s="304"/>
      <c r="H1" s="304"/>
      <c r="I1" s="304"/>
      <c r="J1" s="304"/>
      <c r="K1" s="304"/>
      <c r="L1" s="304"/>
      <c r="M1" s="304"/>
      <c r="N1" s="304"/>
      <c r="O1" s="304"/>
      <c r="P1" s="304"/>
      <c r="Q1" s="304"/>
      <c r="R1" s="304"/>
      <c r="S1" s="304"/>
      <c r="T1" s="304"/>
      <c r="U1" s="304"/>
      <c r="V1" s="304"/>
      <c r="W1" s="304"/>
      <c r="X1" s="304"/>
    </row>
    <row r="2" spans="1:24" s="3" customFormat="1" ht="15" x14ac:dyDescent="0.2">
      <c r="A2" s="311" t="s">
        <v>154</v>
      </c>
      <c r="B2" s="311"/>
      <c r="C2" s="311"/>
      <c r="D2" s="311"/>
      <c r="E2" s="311"/>
      <c r="F2" s="311"/>
      <c r="G2" s="311"/>
      <c r="H2" s="311"/>
      <c r="I2" s="311"/>
      <c r="J2" s="311"/>
      <c r="K2" s="311"/>
      <c r="L2" s="311"/>
      <c r="M2" s="311"/>
      <c r="N2" s="311"/>
      <c r="O2" s="311"/>
      <c r="P2" s="311"/>
      <c r="Q2" s="311"/>
      <c r="R2" s="311"/>
      <c r="S2" s="311"/>
      <c r="T2" s="311"/>
      <c r="U2" s="311"/>
      <c r="V2" s="311"/>
      <c r="W2" s="311"/>
      <c r="X2" s="311"/>
    </row>
    <row r="3" spans="1:24" s="3" customFormat="1" ht="13.15" customHeight="1" x14ac:dyDescent="0.2">
      <c r="A3" s="296" t="s">
        <v>0</v>
      </c>
      <c r="B3" s="296"/>
      <c r="C3" s="296"/>
      <c r="D3" s="296"/>
      <c r="E3" s="296"/>
      <c r="F3" s="296"/>
      <c r="G3" s="296"/>
      <c r="H3" s="296"/>
      <c r="I3" s="293" t="s">
        <v>59</v>
      </c>
      <c r="J3" s="293" t="s">
        <v>141</v>
      </c>
      <c r="K3" s="293" t="s">
        <v>153</v>
      </c>
      <c r="L3" s="299"/>
      <c r="M3" s="299"/>
      <c r="N3" s="299"/>
      <c r="O3" s="299"/>
      <c r="P3" s="299"/>
      <c r="Q3" s="299"/>
      <c r="R3" s="299"/>
      <c r="S3" s="299"/>
      <c r="T3" s="299"/>
      <c r="U3" s="299"/>
      <c r="V3" s="299"/>
      <c r="W3" s="299"/>
      <c r="X3" s="299"/>
    </row>
    <row r="4" spans="1:24" s="3" customFormat="1" x14ac:dyDescent="0.2">
      <c r="A4" s="297"/>
      <c r="B4" s="297"/>
      <c r="C4" s="297"/>
      <c r="D4" s="297"/>
      <c r="E4" s="297"/>
      <c r="F4" s="297"/>
      <c r="G4" s="297"/>
      <c r="H4" s="297"/>
      <c r="I4" s="293"/>
      <c r="J4" s="293"/>
      <c r="K4" s="299" t="s">
        <v>31</v>
      </c>
      <c r="L4" s="299" t="s">
        <v>12</v>
      </c>
      <c r="M4" s="299"/>
      <c r="N4" s="299"/>
      <c r="O4" s="299"/>
      <c r="P4" s="299"/>
      <c r="Q4" s="299"/>
      <c r="R4" s="299"/>
      <c r="S4" s="299"/>
      <c r="T4" s="299"/>
      <c r="U4" s="299"/>
      <c r="V4" s="299"/>
      <c r="W4" s="299"/>
      <c r="X4" s="299"/>
    </row>
    <row r="5" spans="1:24" s="90" customFormat="1" ht="47.45" customHeight="1" x14ac:dyDescent="0.2">
      <c r="A5" s="297"/>
      <c r="B5" s="297"/>
      <c r="C5" s="297"/>
      <c r="D5" s="297"/>
      <c r="E5" s="297"/>
      <c r="F5" s="297"/>
      <c r="G5" s="297"/>
      <c r="H5" s="297"/>
      <c r="I5" s="293"/>
      <c r="J5" s="293"/>
      <c r="K5" s="299"/>
      <c r="L5" s="303" t="s">
        <v>385</v>
      </c>
      <c r="M5" s="303" t="s">
        <v>386</v>
      </c>
      <c r="N5" s="293" t="s">
        <v>61</v>
      </c>
      <c r="O5" s="293"/>
      <c r="P5" s="293"/>
      <c r="Q5" s="293"/>
      <c r="R5" s="293"/>
      <c r="S5" s="300" t="s">
        <v>60</v>
      </c>
      <c r="T5" s="300" t="s">
        <v>69</v>
      </c>
      <c r="U5" s="293" t="s">
        <v>62</v>
      </c>
      <c r="V5" s="293"/>
      <c r="W5" s="293"/>
      <c r="X5" s="293"/>
    </row>
    <row r="6" spans="1:24" s="90" customFormat="1" ht="27" customHeight="1" x14ac:dyDescent="0.2">
      <c r="A6" s="297"/>
      <c r="B6" s="297"/>
      <c r="C6" s="297"/>
      <c r="D6" s="297"/>
      <c r="E6" s="297"/>
      <c r="F6" s="297"/>
      <c r="G6" s="297"/>
      <c r="H6" s="297"/>
      <c r="I6" s="293"/>
      <c r="J6" s="293"/>
      <c r="K6" s="299"/>
      <c r="L6" s="303"/>
      <c r="M6" s="303"/>
      <c r="N6" s="293"/>
      <c r="O6" s="293"/>
      <c r="P6" s="293"/>
      <c r="Q6" s="293"/>
      <c r="R6" s="293"/>
      <c r="S6" s="300"/>
      <c r="T6" s="300"/>
      <c r="U6" s="293" t="s">
        <v>31</v>
      </c>
      <c r="V6" s="293" t="s">
        <v>66</v>
      </c>
      <c r="W6" s="293"/>
      <c r="X6" s="293"/>
    </row>
    <row r="7" spans="1:24" s="90" customFormat="1" ht="35.450000000000003" customHeight="1" x14ac:dyDescent="0.2">
      <c r="A7" s="297"/>
      <c r="B7" s="297"/>
      <c r="C7" s="297"/>
      <c r="D7" s="297"/>
      <c r="E7" s="297"/>
      <c r="F7" s="297"/>
      <c r="G7" s="297"/>
      <c r="H7" s="297"/>
      <c r="I7" s="293"/>
      <c r="J7" s="293"/>
      <c r="K7" s="299"/>
      <c r="L7" s="303"/>
      <c r="M7" s="303"/>
      <c r="N7" s="293" t="s">
        <v>47</v>
      </c>
      <c r="O7" s="293"/>
      <c r="P7" s="293"/>
      <c r="Q7" s="293" t="s">
        <v>48</v>
      </c>
      <c r="R7" s="293"/>
      <c r="S7" s="300"/>
      <c r="T7" s="300"/>
      <c r="U7" s="293"/>
      <c r="V7" s="300" t="s">
        <v>261</v>
      </c>
      <c r="W7" s="301" t="s">
        <v>262</v>
      </c>
      <c r="X7" s="300" t="s">
        <v>65</v>
      </c>
    </row>
    <row r="8" spans="1:24" s="90" customFormat="1" ht="127.9" customHeight="1" x14ac:dyDescent="0.2">
      <c r="A8" s="298"/>
      <c r="B8" s="298"/>
      <c r="C8" s="298"/>
      <c r="D8" s="298"/>
      <c r="E8" s="298"/>
      <c r="F8" s="298"/>
      <c r="G8" s="298"/>
      <c r="H8" s="298"/>
      <c r="I8" s="293"/>
      <c r="J8" s="293"/>
      <c r="K8" s="299"/>
      <c r="L8" s="303"/>
      <c r="M8" s="303"/>
      <c r="N8" s="140" t="s">
        <v>575</v>
      </c>
      <c r="O8" s="91"/>
      <c r="P8" s="92"/>
      <c r="Q8" s="92"/>
      <c r="R8" s="92"/>
      <c r="S8" s="300"/>
      <c r="T8" s="300"/>
      <c r="U8" s="293"/>
      <c r="V8" s="300"/>
      <c r="W8" s="302"/>
      <c r="X8" s="300"/>
    </row>
    <row r="9" spans="1:24" s="99" customFormat="1" ht="13.15" customHeight="1" x14ac:dyDescent="0.2">
      <c r="A9" s="305">
        <v>1</v>
      </c>
      <c r="B9" s="306"/>
      <c r="C9" s="306"/>
      <c r="D9" s="306"/>
      <c r="E9" s="306"/>
      <c r="F9" s="306"/>
      <c r="G9" s="306"/>
      <c r="H9" s="307"/>
      <c r="I9" s="93" t="s">
        <v>83</v>
      </c>
      <c r="J9" s="94">
        <v>3</v>
      </c>
      <c r="K9" s="93" t="s">
        <v>260</v>
      </c>
      <c r="L9" s="93" t="s">
        <v>151</v>
      </c>
      <c r="M9" s="95" t="s">
        <v>313</v>
      </c>
      <c r="N9" s="308" t="s">
        <v>149</v>
      </c>
      <c r="O9" s="309"/>
      <c r="P9" s="309"/>
      <c r="Q9" s="309"/>
      <c r="R9" s="310"/>
      <c r="S9" s="93" t="s">
        <v>84</v>
      </c>
      <c r="T9" s="93" t="s">
        <v>85</v>
      </c>
      <c r="U9" s="96" t="s">
        <v>86</v>
      </c>
      <c r="V9" s="97" t="s">
        <v>335</v>
      </c>
      <c r="W9" s="98" t="s">
        <v>336</v>
      </c>
      <c r="X9" s="93" t="s">
        <v>338</v>
      </c>
    </row>
    <row r="10" spans="1:24" s="99" customFormat="1" ht="12.75" customHeight="1" x14ac:dyDescent="0.2">
      <c r="A10" s="280" t="s">
        <v>64</v>
      </c>
      <c r="B10" s="281"/>
      <c r="C10" s="281"/>
      <c r="D10" s="281"/>
      <c r="E10" s="281"/>
      <c r="F10" s="281"/>
      <c r="G10" s="281"/>
      <c r="H10" s="281"/>
      <c r="I10" s="100" t="s">
        <v>74</v>
      </c>
      <c r="J10" s="101" t="s">
        <v>37</v>
      </c>
      <c r="K10" s="102">
        <f>K12+K13+K14+K16+K17+K18</f>
        <v>132517211</v>
      </c>
      <c r="L10" s="102">
        <f>L13</f>
        <v>109390700</v>
      </c>
      <c r="M10" s="102" t="s">
        <v>37</v>
      </c>
      <c r="N10" s="102">
        <f>N16</f>
        <v>13638400</v>
      </c>
      <c r="O10" s="102">
        <f>O16</f>
        <v>0</v>
      </c>
      <c r="P10" s="102">
        <f t="shared" ref="P10:Q10" si="0">P16</f>
        <v>0</v>
      </c>
      <c r="Q10" s="102">
        <f t="shared" si="0"/>
        <v>0</v>
      </c>
      <c r="R10" s="102">
        <f>R16</f>
        <v>0</v>
      </c>
      <c r="S10" s="102">
        <f>S16</f>
        <v>0</v>
      </c>
      <c r="T10" s="102" t="s">
        <v>37</v>
      </c>
      <c r="U10" s="102">
        <f>U12+U13+U14+U17+U18</f>
        <v>9488111</v>
      </c>
      <c r="V10" s="102">
        <f>V12</f>
        <v>3185111</v>
      </c>
      <c r="W10" s="102">
        <f>W13+W14+W17+W18</f>
        <v>6303000</v>
      </c>
      <c r="X10" s="102">
        <f>X17</f>
        <v>0</v>
      </c>
    </row>
    <row r="11" spans="1:24" s="99" customFormat="1" ht="12.75" customHeight="1" x14ac:dyDescent="0.2">
      <c r="A11" s="291" t="s">
        <v>11</v>
      </c>
      <c r="B11" s="281"/>
      <c r="C11" s="281"/>
      <c r="D11" s="281"/>
      <c r="E11" s="281"/>
      <c r="F11" s="281"/>
      <c r="G11" s="281"/>
      <c r="H11" s="281"/>
      <c r="I11" s="65" t="s">
        <v>37</v>
      </c>
      <c r="J11" s="66" t="s">
        <v>37</v>
      </c>
      <c r="K11" s="67" t="s">
        <v>37</v>
      </c>
      <c r="L11" s="67" t="s">
        <v>37</v>
      </c>
      <c r="M11" s="67" t="s">
        <v>37</v>
      </c>
      <c r="N11" s="67" t="s">
        <v>37</v>
      </c>
      <c r="O11" s="67" t="s">
        <v>37</v>
      </c>
      <c r="P11" s="67" t="s">
        <v>37</v>
      </c>
      <c r="Q11" s="67" t="s">
        <v>37</v>
      </c>
      <c r="R11" s="67" t="s">
        <v>37</v>
      </c>
      <c r="S11" s="67" t="s">
        <v>37</v>
      </c>
      <c r="T11" s="67" t="s">
        <v>37</v>
      </c>
      <c r="U11" s="67" t="s">
        <v>37</v>
      </c>
      <c r="V11" s="67" t="s">
        <v>37</v>
      </c>
      <c r="W11" s="67" t="s">
        <v>37</v>
      </c>
      <c r="X11" s="67" t="s">
        <v>37</v>
      </c>
    </row>
    <row r="12" spans="1:24" s="99" customFormat="1" ht="12.75" customHeight="1" x14ac:dyDescent="0.2">
      <c r="A12" s="289" t="s">
        <v>67</v>
      </c>
      <c r="B12" s="281"/>
      <c r="C12" s="281"/>
      <c r="D12" s="281"/>
      <c r="E12" s="281"/>
      <c r="F12" s="281"/>
      <c r="G12" s="281"/>
      <c r="H12" s="281"/>
      <c r="I12" s="65" t="s">
        <v>75</v>
      </c>
      <c r="J12" s="66">
        <v>120</v>
      </c>
      <c r="K12" s="67">
        <f>U12</f>
        <v>3185111</v>
      </c>
      <c r="L12" s="67" t="s">
        <v>37</v>
      </c>
      <c r="M12" s="67" t="s">
        <v>37</v>
      </c>
      <c r="N12" s="67" t="s">
        <v>37</v>
      </c>
      <c r="O12" s="67" t="s">
        <v>37</v>
      </c>
      <c r="P12" s="67" t="s">
        <v>37</v>
      </c>
      <c r="Q12" s="67" t="s">
        <v>37</v>
      </c>
      <c r="R12" s="67" t="s">
        <v>37</v>
      </c>
      <c r="S12" s="67" t="s">
        <v>37</v>
      </c>
      <c r="T12" s="67" t="s">
        <v>37</v>
      </c>
      <c r="U12" s="67">
        <f>SUM(V12:V12)</f>
        <v>3185111</v>
      </c>
      <c r="V12" s="67">
        <v>3185111</v>
      </c>
      <c r="W12" s="67" t="s">
        <v>37</v>
      </c>
      <c r="X12" s="67" t="s">
        <v>37</v>
      </c>
    </row>
    <row r="13" spans="1:24" s="99" customFormat="1" ht="12.75" customHeight="1" x14ac:dyDescent="0.2">
      <c r="A13" s="289" t="s">
        <v>420</v>
      </c>
      <c r="B13" s="281"/>
      <c r="C13" s="281"/>
      <c r="D13" s="281"/>
      <c r="E13" s="281"/>
      <c r="F13" s="281"/>
      <c r="G13" s="281"/>
      <c r="H13" s="281"/>
      <c r="I13" s="65" t="s">
        <v>76</v>
      </c>
      <c r="J13" s="66">
        <v>130</v>
      </c>
      <c r="K13" s="67">
        <f>L13+U13</f>
        <v>115624700</v>
      </c>
      <c r="L13" s="67">
        <v>109390700</v>
      </c>
      <c r="M13" s="67" t="s">
        <v>37</v>
      </c>
      <c r="N13" s="67" t="s">
        <v>37</v>
      </c>
      <c r="O13" s="67" t="s">
        <v>37</v>
      </c>
      <c r="P13" s="67" t="s">
        <v>37</v>
      </c>
      <c r="Q13" s="67" t="s">
        <v>37</v>
      </c>
      <c r="R13" s="67" t="s">
        <v>37</v>
      </c>
      <c r="S13" s="67" t="s">
        <v>37</v>
      </c>
      <c r="T13" s="67" t="s">
        <v>37</v>
      </c>
      <c r="U13" s="67">
        <f>W13</f>
        <v>6234000</v>
      </c>
      <c r="V13" s="67" t="s">
        <v>37</v>
      </c>
      <c r="W13" s="67">
        <v>6234000</v>
      </c>
      <c r="X13" s="67" t="s">
        <v>37</v>
      </c>
    </row>
    <row r="14" spans="1:24" s="99" customFormat="1" ht="25.9" customHeight="1" x14ac:dyDescent="0.2">
      <c r="A14" s="289" t="s">
        <v>70</v>
      </c>
      <c r="B14" s="281"/>
      <c r="C14" s="281"/>
      <c r="D14" s="281"/>
      <c r="E14" s="281"/>
      <c r="F14" s="281"/>
      <c r="G14" s="281"/>
      <c r="H14" s="281"/>
      <c r="I14" s="65" t="s">
        <v>77</v>
      </c>
      <c r="J14" s="66">
        <v>140</v>
      </c>
      <c r="K14" s="67">
        <f>U14</f>
        <v>69000</v>
      </c>
      <c r="L14" s="67" t="s">
        <v>37</v>
      </c>
      <c r="M14" s="67" t="s">
        <v>37</v>
      </c>
      <c r="N14" s="67" t="s">
        <v>37</v>
      </c>
      <c r="O14" s="67" t="s">
        <v>37</v>
      </c>
      <c r="P14" s="67" t="s">
        <v>37</v>
      </c>
      <c r="Q14" s="67" t="s">
        <v>37</v>
      </c>
      <c r="R14" s="67" t="s">
        <v>37</v>
      </c>
      <c r="S14" s="67" t="s">
        <v>37</v>
      </c>
      <c r="T14" s="67" t="s">
        <v>37</v>
      </c>
      <c r="U14" s="67">
        <f>W14</f>
        <v>69000</v>
      </c>
      <c r="V14" s="67" t="s">
        <v>37</v>
      </c>
      <c r="W14" s="67">
        <v>69000</v>
      </c>
      <c r="X14" s="67" t="s">
        <v>37</v>
      </c>
    </row>
    <row r="15" spans="1:24" s="99" customFormat="1" ht="40.9" customHeight="1" x14ac:dyDescent="0.2">
      <c r="A15" s="289" t="s">
        <v>71</v>
      </c>
      <c r="B15" s="281"/>
      <c r="C15" s="281"/>
      <c r="D15" s="281"/>
      <c r="E15" s="281"/>
      <c r="F15" s="281"/>
      <c r="G15" s="281"/>
      <c r="H15" s="281"/>
      <c r="I15" s="65" t="s">
        <v>78</v>
      </c>
      <c r="J15" s="66">
        <v>150</v>
      </c>
      <c r="K15" s="67" t="s">
        <v>37</v>
      </c>
      <c r="L15" s="67" t="s">
        <v>37</v>
      </c>
      <c r="M15" s="67" t="s">
        <v>37</v>
      </c>
      <c r="N15" s="67" t="s">
        <v>37</v>
      </c>
      <c r="O15" s="67" t="s">
        <v>37</v>
      </c>
      <c r="P15" s="67" t="s">
        <v>37</v>
      </c>
      <c r="Q15" s="67" t="s">
        <v>37</v>
      </c>
      <c r="R15" s="67" t="s">
        <v>37</v>
      </c>
      <c r="S15" s="67" t="s">
        <v>37</v>
      </c>
      <c r="T15" s="67" t="s">
        <v>37</v>
      </c>
      <c r="U15" s="67" t="s">
        <v>37</v>
      </c>
      <c r="V15" s="67" t="s">
        <v>37</v>
      </c>
      <c r="W15" s="67" t="s">
        <v>37</v>
      </c>
      <c r="X15" s="67" t="s">
        <v>37</v>
      </c>
    </row>
    <row r="16" spans="1:24" s="99" customFormat="1" ht="15" customHeight="1" x14ac:dyDescent="0.2">
      <c r="A16" s="294" t="s">
        <v>263</v>
      </c>
      <c r="B16" s="295"/>
      <c r="C16" s="295"/>
      <c r="D16" s="295"/>
      <c r="E16" s="295"/>
      <c r="F16" s="295"/>
      <c r="G16" s="295"/>
      <c r="H16" s="295"/>
      <c r="I16" s="65" t="s">
        <v>79</v>
      </c>
      <c r="J16" s="66">
        <v>180</v>
      </c>
      <c r="K16" s="67">
        <f>SUM(N16:S16)</f>
        <v>13638400</v>
      </c>
      <c r="L16" s="67" t="s">
        <v>37</v>
      </c>
      <c r="M16" s="67" t="s">
        <v>37</v>
      </c>
      <c r="N16" s="67">
        <v>13638400</v>
      </c>
      <c r="O16" s="67"/>
      <c r="P16" s="67"/>
      <c r="Q16" s="67"/>
      <c r="R16" s="67"/>
      <c r="S16" s="67"/>
      <c r="T16" s="67" t="s">
        <v>37</v>
      </c>
      <c r="U16" s="67" t="s">
        <v>37</v>
      </c>
      <c r="V16" s="67" t="s">
        <v>37</v>
      </c>
      <c r="W16" s="67" t="s">
        <v>37</v>
      </c>
      <c r="X16" s="67" t="s">
        <v>37</v>
      </c>
    </row>
    <row r="17" spans="1:24" s="99" customFormat="1" ht="12.75" customHeight="1" x14ac:dyDescent="0.2">
      <c r="A17" s="294" t="s">
        <v>72</v>
      </c>
      <c r="B17" s="295"/>
      <c r="C17" s="295"/>
      <c r="D17" s="295"/>
      <c r="E17" s="295"/>
      <c r="F17" s="295"/>
      <c r="G17" s="295"/>
      <c r="H17" s="295"/>
      <c r="I17" s="65" t="s">
        <v>80</v>
      </c>
      <c r="J17" s="66">
        <v>180</v>
      </c>
      <c r="K17" s="67">
        <f>U17</f>
        <v>0</v>
      </c>
      <c r="L17" s="67" t="s">
        <v>37</v>
      </c>
      <c r="M17" s="67" t="s">
        <v>37</v>
      </c>
      <c r="N17" s="67" t="s">
        <v>37</v>
      </c>
      <c r="O17" s="67" t="s">
        <v>37</v>
      </c>
      <c r="P17" s="67" t="s">
        <v>37</v>
      </c>
      <c r="Q17" s="67" t="s">
        <v>37</v>
      </c>
      <c r="R17" s="67" t="s">
        <v>37</v>
      </c>
      <c r="S17" s="67" t="s">
        <v>37</v>
      </c>
      <c r="T17" s="67" t="s">
        <v>37</v>
      </c>
      <c r="U17" s="67">
        <f>W17+X17</f>
        <v>0</v>
      </c>
      <c r="V17" s="67" t="s">
        <v>37</v>
      </c>
      <c r="W17" s="67"/>
      <c r="X17" s="67"/>
    </row>
    <row r="18" spans="1:24" s="99" customFormat="1" ht="12.75" customHeight="1" x14ac:dyDescent="0.2">
      <c r="A18" s="294" t="s">
        <v>73</v>
      </c>
      <c r="B18" s="295"/>
      <c r="C18" s="295"/>
      <c r="D18" s="295"/>
      <c r="E18" s="295"/>
      <c r="F18" s="295"/>
      <c r="G18" s="295"/>
      <c r="H18" s="295"/>
      <c r="I18" s="65" t="s">
        <v>81</v>
      </c>
      <c r="J18" s="66">
        <v>440</v>
      </c>
      <c r="K18" s="67">
        <f>U18</f>
        <v>0</v>
      </c>
      <c r="L18" s="67" t="s">
        <v>37</v>
      </c>
      <c r="M18" s="67" t="s">
        <v>37</v>
      </c>
      <c r="N18" s="67" t="s">
        <v>37</v>
      </c>
      <c r="O18" s="67" t="s">
        <v>37</v>
      </c>
      <c r="P18" s="67" t="s">
        <v>37</v>
      </c>
      <c r="Q18" s="67" t="s">
        <v>37</v>
      </c>
      <c r="R18" s="67" t="s">
        <v>37</v>
      </c>
      <c r="S18" s="67" t="s">
        <v>37</v>
      </c>
      <c r="T18" s="67" t="s">
        <v>37</v>
      </c>
      <c r="U18" s="67">
        <f>W18</f>
        <v>0</v>
      </c>
      <c r="V18" s="67" t="s">
        <v>37</v>
      </c>
      <c r="W18" s="67"/>
      <c r="X18" s="67" t="s">
        <v>37</v>
      </c>
    </row>
    <row r="19" spans="1:24" s="104" customFormat="1" ht="12.75" customHeight="1" x14ac:dyDescent="0.2">
      <c r="A19" s="280" t="s">
        <v>87</v>
      </c>
      <c r="B19" s="281"/>
      <c r="C19" s="281"/>
      <c r="D19" s="281"/>
      <c r="E19" s="281"/>
      <c r="F19" s="281"/>
      <c r="G19" s="281"/>
      <c r="H19" s="281"/>
      <c r="I19" s="100" t="s">
        <v>88</v>
      </c>
      <c r="J19" s="101" t="s">
        <v>37</v>
      </c>
      <c r="K19" s="102">
        <f>K21+K27+K32+K40+K43</f>
        <v>132517211</v>
      </c>
      <c r="L19" s="102">
        <f>L21+L27+L32+L40+L43</f>
        <v>109390700</v>
      </c>
      <c r="M19" s="103" t="s">
        <v>37</v>
      </c>
      <c r="N19" s="102">
        <f t="shared" ref="N19:R19" si="1">N21+N27+N32+N40+N43</f>
        <v>13638400</v>
      </c>
      <c r="O19" s="102">
        <f t="shared" si="1"/>
        <v>0</v>
      </c>
      <c r="P19" s="102">
        <f t="shared" si="1"/>
        <v>0</v>
      </c>
      <c r="Q19" s="102">
        <f t="shared" si="1"/>
        <v>0</v>
      </c>
      <c r="R19" s="102">
        <f t="shared" si="1"/>
        <v>0</v>
      </c>
      <c r="S19" s="103" t="s">
        <v>37</v>
      </c>
      <c r="T19" s="103" t="s">
        <v>37</v>
      </c>
      <c r="U19" s="102">
        <f t="shared" ref="U19:W19" si="2">U21+U27+U32+U40+U43</f>
        <v>9488111</v>
      </c>
      <c r="V19" s="102">
        <f t="shared" si="2"/>
        <v>3185111</v>
      </c>
      <c r="W19" s="102">
        <f t="shared" si="2"/>
        <v>6303000</v>
      </c>
      <c r="X19" s="102">
        <f>X21+X27+X32+X43</f>
        <v>0</v>
      </c>
    </row>
    <row r="20" spans="1:24" s="69" customFormat="1" ht="12.75" customHeight="1" x14ac:dyDescent="0.2">
      <c r="A20" s="291" t="s">
        <v>89</v>
      </c>
      <c r="B20" s="281"/>
      <c r="C20" s="281"/>
      <c r="D20" s="281"/>
      <c r="E20" s="281"/>
      <c r="F20" s="281"/>
      <c r="G20" s="281"/>
      <c r="H20" s="281"/>
      <c r="I20" s="65" t="s">
        <v>37</v>
      </c>
      <c r="J20" s="66" t="s">
        <v>37</v>
      </c>
      <c r="K20" s="67" t="s">
        <v>37</v>
      </c>
      <c r="L20" s="67" t="s">
        <v>37</v>
      </c>
      <c r="M20" s="67" t="s">
        <v>37</v>
      </c>
      <c r="N20" s="67" t="s">
        <v>37</v>
      </c>
      <c r="O20" s="67" t="s">
        <v>37</v>
      </c>
      <c r="P20" s="67" t="s">
        <v>37</v>
      </c>
      <c r="Q20" s="67" t="s">
        <v>37</v>
      </c>
      <c r="R20" s="67" t="s">
        <v>37</v>
      </c>
      <c r="S20" s="67" t="s">
        <v>37</v>
      </c>
      <c r="T20" s="67" t="s">
        <v>37</v>
      </c>
      <c r="U20" s="67" t="s">
        <v>37</v>
      </c>
      <c r="V20" s="67" t="s">
        <v>37</v>
      </c>
      <c r="W20" s="67" t="s">
        <v>37</v>
      </c>
      <c r="X20" s="67" t="s">
        <v>37</v>
      </c>
    </row>
    <row r="21" spans="1:24" s="108" customFormat="1" ht="12.75" customHeight="1" x14ac:dyDescent="0.2">
      <c r="A21" s="289" t="s">
        <v>104</v>
      </c>
      <c r="B21" s="290"/>
      <c r="C21" s="290"/>
      <c r="D21" s="290"/>
      <c r="E21" s="290"/>
      <c r="F21" s="290"/>
      <c r="G21" s="290"/>
      <c r="H21" s="290"/>
      <c r="I21" s="105" t="s">
        <v>90</v>
      </c>
      <c r="J21" s="106" t="s">
        <v>37</v>
      </c>
      <c r="K21" s="107">
        <f>K22+K25+K26</f>
        <v>90007177.480000004</v>
      </c>
      <c r="L21" s="107">
        <f>L22+L25+L26</f>
        <v>86693700</v>
      </c>
      <c r="M21" s="107" t="s">
        <v>37</v>
      </c>
      <c r="N21" s="107">
        <f t="shared" ref="N21:R21" si="3">N22+N25+N26</f>
        <v>0</v>
      </c>
      <c r="O21" s="107">
        <f t="shared" si="3"/>
        <v>0</v>
      </c>
      <c r="P21" s="107">
        <f t="shared" si="3"/>
        <v>0</v>
      </c>
      <c r="Q21" s="107">
        <f t="shared" si="3"/>
        <v>0</v>
      </c>
      <c r="R21" s="107">
        <f t="shared" si="3"/>
        <v>0</v>
      </c>
      <c r="S21" s="107" t="s">
        <v>37</v>
      </c>
      <c r="T21" s="107" t="s">
        <v>37</v>
      </c>
      <c r="U21" s="107">
        <f>U22+U25+U26</f>
        <v>3313477.48</v>
      </c>
      <c r="V21" s="107">
        <f t="shared" ref="V21:W21" si="4">V22+V25+V26</f>
        <v>0</v>
      </c>
      <c r="W21" s="107">
        <f t="shared" si="4"/>
        <v>3313477.48</v>
      </c>
      <c r="X21" s="67"/>
    </row>
    <row r="22" spans="1:24" s="69" customFormat="1" ht="23.45" customHeight="1" x14ac:dyDescent="0.2">
      <c r="A22" s="291" t="s">
        <v>433</v>
      </c>
      <c r="B22" s="281"/>
      <c r="C22" s="281"/>
      <c r="D22" s="281"/>
      <c r="E22" s="281"/>
      <c r="F22" s="281"/>
      <c r="G22" s="281"/>
      <c r="H22" s="281"/>
      <c r="I22" s="65" t="s">
        <v>91</v>
      </c>
      <c r="J22" s="66" t="s">
        <v>37</v>
      </c>
      <c r="K22" s="67">
        <f>SUM(K23:K24)</f>
        <v>89996718</v>
      </c>
      <c r="L22" s="67">
        <f>SUM(L23:L24)</f>
        <v>86693700</v>
      </c>
      <c r="M22" s="68" t="s">
        <v>37</v>
      </c>
      <c r="N22" s="67">
        <f t="shared" ref="N22:R22" si="5">SUM(N23:N24)</f>
        <v>0</v>
      </c>
      <c r="O22" s="67">
        <f t="shared" si="5"/>
        <v>0</v>
      </c>
      <c r="P22" s="67">
        <f t="shared" si="5"/>
        <v>0</v>
      </c>
      <c r="Q22" s="67">
        <f t="shared" si="5"/>
        <v>0</v>
      </c>
      <c r="R22" s="67">
        <f t="shared" si="5"/>
        <v>0</v>
      </c>
      <c r="S22" s="68" t="s">
        <v>37</v>
      </c>
      <c r="T22" s="68" t="s">
        <v>37</v>
      </c>
      <c r="U22" s="67">
        <f>SUM(V22:X22)</f>
        <v>3303018</v>
      </c>
      <c r="V22" s="67">
        <f t="shared" ref="V22:W22" si="6">SUM(V23:V24)</f>
        <v>0</v>
      </c>
      <c r="W22" s="67">
        <f t="shared" si="6"/>
        <v>3303018</v>
      </c>
      <c r="X22" s="67" t="s">
        <v>37</v>
      </c>
    </row>
    <row r="23" spans="1:24" s="69" customFormat="1" ht="13.9" customHeight="1" x14ac:dyDescent="0.2">
      <c r="A23" s="291" t="s">
        <v>277</v>
      </c>
      <c r="B23" s="281"/>
      <c r="C23" s="281"/>
      <c r="D23" s="281"/>
      <c r="E23" s="281"/>
      <c r="F23" s="281"/>
      <c r="G23" s="281"/>
      <c r="H23" s="281"/>
      <c r="I23" s="65" t="s">
        <v>37</v>
      </c>
      <c r="J23" s="66">
        <v>111</v>
      </c>
      <c r="K23" s="67">
        <f>L23+N23+O23+P23+Q23+R23+U23</f>
        <v>69122750</v>
      </c>
      <c r="L23" s="67">
        <f>34669000+31916000</f>
        <v>66585000</v>
      </c>
      <c r="M23" s="68" t="s">
        <v>37</v>
      </c>
      <c r="N23" s="67"/>
      <c r="O23" s="67"/>
      <c r="P23" s="67"/>
      <c r="Q23" s="67"/>
      <c r="R23" s="67"/>
      <c r="S23" s="68" t="s">
        <v>37</v>
      </c>
      <c r="T23" s="68" t="s">
        <v>37</v>
      </c>
      <c r="U23" s="67">
        <f>SUM(V23:X23)</f>
        <v>2537750</v>
      </c>
      <c r="V23" s="67"/>
      <c r="W23" s="67">
        <v>2537750</v>
      </c>
      <c r="X23" s="67" t="s">
        <v>37</v>
      </c>
    </row>
    <row r="24" spans="1:24" s="69" customFormat="1" ht="15" customHeight="1" x14ac:dyDescent="0.2">
      <c r="A24" s="291" t="s">
        <v>278</v>
      </c>
      <c r="B24" s="281"/>
      <c r="C24" s="281"/>
      <c r="D24" s="281"/>
      <c r="E24" s="281"/>
      <c r="F24" s="281"/>
      <c r="G24" s="281"/>
      <c r="H24" s="281"/>
      <c r="I24" s="65" t="s">
        <v>37</v>
      </c>
      <c r="J24" s="66">
        <v>119</v>
      </c>
      <c r="K24" s="67">
        <f>L24+N24+O24+P24+Q24+R24+U24</f>
        <v>20873968</v>
      </c>
      <c r="L24" s="67">
        <v>20108700</v>
      </c>
      <c r="M24" s="68" t="s">
        <v>37</v>
      </c>
      <c r="N24" s="67"/>
      <c r="O24" s="67"/>
      <c r="P24" s="67"/>
      <c r="Q24" s="67"/>
      <c r="R24" s="67"/>
      <c r="S24" s="68" t="s">
        <v>37</v>
      </c>
      <c r="T24" s="68" t="s">
        <v>37</v>
      </c>
      <c r="U24" s="67">
        <f>SUM(V24:X24)</f>
        <v>765268</v>
      </c>
      <c r="V24" s="67"/>
      <c r="W24" s="67">
        <v>765268</v>
      </c>
      <c r="X24" s="67" t="s">
        <v>37</v>
      </c>
    </row>
    <row r="25" spans="1:24" s="69" customFormat="1" ht="25.9" customHeight="1" x14ac:dyDescent="0.2">
      <c r="A25" s="291" t="s">
        <v>421</v>
      </c>
      <c r="B25" s="281"/>
      <c r="C25" s="281"/>
      <c r="D25" s="281"/>
      <c r="E25" s="281"/>
      <c r="F25" s="281"/>
      <c r="G25" s="281"/>
      <c r="H25" s="281"/>
      <c r="I25" s="65" t="s">
        <v>37</v>
      </c>
      <c r="J25" s="66">
        <v>112</v>
      </c>
      <c r="K25" s="67">
        <f>L25+N25+O25+P25+Q25+R25+U25</f>
        <v>10459.48</v>
      </c>
      <c r="L25" s="67"/>
      <c r="M25" s="68" t="s">
        <v>37</v>
      </c>
      <c r="N25" s="67"/>
      <c r="O25" s="67"/>
      <c r="P25" s="67"/>
      <c r="Q25" s="67"/>
      <c r="R25" s="67"/>
      <c r="S25" s="68" t="s">
        <v>37</v>
      </c>
      <c r="T25" s="68" t="s">
        <v>37</v>
      </c>
      <c r="U25" s="67">
        <f>SUM(V25:X25)</f>
        <v>10459.48</v>
      </c>
      <c r="V25" s="67"/>
      <c r="W25" s="67">
        <v>10459.48</v>
      </c>
      <c r="X25" s="67" t="s">
        <v>37</v>
      </c>
    </row>
    <row r="26" spans="1:24" s="69" customFormat="1" ht="41.45" customHeight="1" x14ac:dyDescent="0.2">
      <c r="A26" s="284" t="s">
        <v>384</v>
      </c>
      <c r="B26" s="285"/>
      <c r="C26" s="285"/>
      <c r="D26" s="285"/>
      <c r="E26" s="285"/>
      <c r="F26" s="285"/>
      <c r="G26" s="285"/>
      <c r="H26" s="286"/>
      <c r="I26" s="65" t="s">
        <v>37</v>
      </c>
      <c r="J26" s="66">
        <v>113</v>
      </c>
      <c r="K26" s="67">
        <f>L26+N26+O26+P26+Q26+R26+U26</f>
        <v>0</v>
      </c>
      <c r="L26" s="67"/>
      <c r="M26" s="68"/>
      <c r="N26" s="67"/>
      <c r="O26" s="67"/>
      <c r="P26" s="67"/>
      <c r="Q26" s="67"/>
      <c r="R26" s="67"/>
      <c r="S26" s="68"/>
      <c r="T26" s="68"/>
      <c r="U26" s="67">
        <f>SUM(V26:X26)</f>
        <v>0</v>
      </c>
      <c r="V26" s="67"/>
      <c r="W26" s="67"/>
      <c r="X26" s="67"/>
    </row>
    <row r="27" spans="1:24" s="108" customFormat="1" ht="12.75" customHeight="1" x14ac:dyDescent="0.2">
      <c r="A27" s="282" t="s">
        <v>92</v>
      </c>
      <c r="B27" s="283"/>
      <c r="C27" s="283"/>
      <c r="D27" s="283"/>
      <c r="E27" s="283"/>
      <c r="F27" s="283"/>
      <c r="G27" s="283"/>
      <c r="H27" s="283"/>
      <c r="I27" s="105" t="s">
        <v>93</v>
      </c>
      <c r="J27" s="106" t="s">
        <v>37</v>
      </c>
      <c r="K27" s="107">
        <f>K29+K30+K31</f>
        <v>14262400</v>
      </c>
      <c r="L27" s="107">
        <f>L29+L30+L31</f>
        <v>444000</v>
      </c>
      <c r="M27" s="68" t="s">
        <v>37</v>
      </c>
      <c r="N27" s="107">
        <f t="shared" ref="N27:R27" si="7">N29+N30+N31</f>
        <v>13638400</v>
      </c>
      <c r="O27" s="107">
        <f t="shared" si="7"/>
        <v>0</v>
      </c>
      <c r="P27" s="107">
        <f t="shared" si="7"/>
        <v>0</v>
      </c>
      <c r="Q27" s="107">
        <f t="shared" si="7"/>
        <v>0</v>
      </c>
      <c r="R27" s="107">
        <f t="shared" si="7"/>
        <v>0</v>
      </c>
      <c r="S27" s="68" t="s">
        <v>37</v>
      </c>
      <c r="T27" s="68" t="s">
        <v>37</v>
      </c>
      <c r="U27" s="107">
        <f>U29+U30+U31</f>
        <v>180000</v>
      </c>
      <c r="V27" s="107">
        <f t="shared" ref="V27:W27" si="8">V29+V30+V31</f>
        <v>0</v>
      </c>
      <c r="W27" s="107">
        <f t="shared" si="8"/>
        <v>180000</v>
      </c>
      <c r="X27" s="107">
        <f>X30</f>
        <v>0</v>
      </c>
    </row>
    <row r="28" spans="1:24" s="69" customFormat="1" x14ac:dyDescent="0.2">
      <c r="A28" s="278" t="s">
        <v>94</v>
      </c>
      <c r="B28" s="279"/>
      <c r="C28" s="279"/>
      <c r="D28" s="279"/>
      <c r="E28" s="279"/>
      <c r="F28" s="279"/>
      <c r="G28" s="279"/>
      <c r="H28" s="279"/>
      <c r="I28" s="65" t="s">
        <v>37</v>
      </c>
      <c r="J28" s="66" t="s">
        <v>37</v>
      </c>
      <c r="K28" s="67" t="s">
        <v>37</v>
      </c>
      <c r="L28" s="67" t="s">
        <v>37</v>
      </c>
      <c r="M28" s="68" t="s">
        <v>37</v>
      </c>
      <c r="N28" s="67" t="s">
        <v>37</v>
      </c>
      <c r="O28" s="67" t="s">
        <v>37</v>
      </c>
      <c r="P28" s="67" t="s">
        <v>37</v>
      </c>
      <c r="Q28" s="67" t="s">
        <v>37</v>
      </c>
      <c r="R28" s="67" t="s">
        <v>37</v>
      </c>
      <c r="S28" s="68" t="s">
        <v>37</v>
      </c>
      <c r="T28" s="68" t="s">
        <v>37</v>
      </c>
      <c r="U28" s="67" t="s">
        <v>37</v>
      </c>
      <c r="V28" s="67" t="s">
        <v>37</v>
      </c>
      <c r="W28" s="67" t="s">
        <v>37</v>
      </c>
      <c r="X28" s="67" t="s">
        <v>37</v>
      </c>
    </row>
    <row r="29" spans="1:24" s="69" customFormat="1" ht="37.9" customHeight="1" x14ac:dyDescent="0.2">
      <c r="A29" s="284" t="s">
        <v>424</v>
      </c>
      <c r="B29" s="285"/>
      <c r="C29" s="285"/>
      <c r="D29" s="285"/>
      <c r="E29" s="285"/>
      <c r="F29" s="285"/>
      <c r="G29" s="285"/>
      <c r="H29" s="286"/>
      <c r="I29" s="65" t="s">
        <v>37</v>
      </c>
      <c r="J29" s="66">
        <v>321</v>
      </c>
      <c r="K29" s="67">
        <f>L29+N29+O29+P29+Q29+R29+U29</f>
        <v>164000</v>
      </c>
      <c r="L29" s="67">
        <v>144000</v>
      </c>
      <c r="M29" s="68" t="s">
        <v>37</v>
      </c>
      <c r="N29" s="67"/>
      <c r="O29" s="67"/>
      <c r="P29" s="67"/>
      <c r="Q29" s="67"/>
      <c r="R29" s="67"/>
      <c r="S29" s="68" t="s">
        <v>37</v>
      </c>
      <c r="T29" s="68" t="s">
        <v>37</v>
      </c>
      <c r="U29" s="67">
        <f>SUM(V29:W29)</f>
        <v>20000</v>
      </c>
      <c r="V29" s="67"/>
      <c r="W29" s="67">
        <v>20000</v>
      </c>
      <c r="X29" s="67" t="s">
        <v>37</v>
      </c>
    </row>
    <row r="30" spans="1:24" s="69" customFormat="1" ht="13.15" customHeight="1" x14ac:dyDescent="0.2">
      <c r="A30" s="278" t="s">
        <v>425</v>
      </c>
      <c r="B30" s="279"/>
      <c r="C30" s="279"/>
      <c r="D30" s="279"/>
      <c r="E30" s="279"/>
      <c r="F30" s="279"/>
      <c r="G30" s="279"/>
      <c r="H30" s="279"/>
      <c r="I30" s="65" t="s">
        <v>37</v>
      </c>
      <c r="J30" s="66">
        <v>340</v>
      </c>
      <c r="K30" s="67">
        <f>L30+N30+O30+P30+Q30+R30+U30</f>
        <v>13698400</v>
      </c>
      <c r="L30" s="67"/>
      <c r="M30" s="68"/>
      <c r="N30" s="67">
        <v>13638400</v>
      </c>
      <c r="O30" s="67"/>
      <c r="P30" s="67"/>
      <c r="Q30" s="67"/>
      <c r="R30" s="67"/>
      <c r="S30" s="68"/>
      <c r="T30" s="68"/>
      <c r="U30" s="67">
        <f>SUM(V30:X30)</f>
        <v>60000</v>
      </c>
      <c r="V30" s="67"/>
      <c r="W30" s="67">
        <v>60000</v>
      </c>
      <c r="X30" s="67"/>
    </row>
    <row r="31" spans="1:24" s="69" customFormat="1" ht="12.75" customHeight="1" x14ac:dyDescent="0.2">
      <c r="A31" s="278" t="s">
        <v>426</v>
      </c>
      <c r="B31" s="279"/>
      <c r="C31" s="279"/>
      <c r="D31" s="279"/>
      <c r="E31" s="279"/>
      <c r="F31" s="279"/>
      <c r="G31" s="279"/>
      <c r="H31" s="279"/>
      <c r="I31" s="65" t="s">
        <v>37</v>
      </c>
      <c r="J31" s="66">
        <v>360</v>
      </c>
      <c r="K31" s="67">
        <f>L31+N31+O31+P31+Q31+R31+U31</f>
        <v>400000</v>
      </c>
      <c r="L31" s="67">
        <v>300000</v>
      </c>
      <c r="M31" s="68" t="s">
        <v>37</v>
      </c>
      <c r="N31" s="67"/>
      <c r="O31" s="67"/>
      <c r="P31" s="67"/>
      <c r="Q31" s="67"/>
      <c r="R31" s="67"/>
      <c r="S31" s="68" t="s">
        <v>37</v>
      </c>
      <c r="T31" s="68" t="s">
        <v>37</v>
      </c>
      <c r="U31" s="67">
        <f>SUM(V31:W31)</f>
        <v>100000</v>
      </c>
      <c r="V31" s="67"/>
      <c r="W31" s="67">
        <v>100000</v>
      </c>
      <c r="X31" s="67" t="s">
        <v>37</v>
      </c>
    </row>
    <row r="32" spans="1:24" s="108" customFormat="1" ht="12.75" customHeight="1" x14ac:dyDescent="0.2">
      <c r="A32" s="282" t="s">
        <v>95</v>
      </c>
      <c r="B32" s="283"/>
      <c r="C32" s="283"/>
      <c r="D32" s="283"/>
      <c r="E32" s="283"/>
      <c r="F32" s="283"/>
      <c r="G32" s="283"/>
      <c r="H32" s="283"/>
      <c r="I32" s="105" t="s">
        <v>96</v>
      </c>
      <c r="J32" s="106" t="s">
        <v>37</v>
      </c>
      <c r="K32" s="107">
        <f>SUM(K34:K37)</f>
        <v>1217000</v>
      </c>
      <c r="L32" s="107">
        <f>SUM(L34:L37)</f>
        <v>1192000</v>
      </c>
      <c r="M32" s="68" t="s">
        <v>37</v>
      </c>
      <c r="N32" s="107">
        <f>SUM(N34:N37)</f>
        <v>0</v>
      </c>
      <c r="O32" s="107">
        <f>SUM(O34:O37)</f>
        <v>0</v>
      </c>
      <c r="P32" s="107">
        <f>SUM(P34:P37)</f>
        <v>0</v>
      </c>
      <c r="Q32" s="107">
        <f>SUM(Q34:Q37)</f>
        <v>0</v>
      </c>
      <c r="R32" s="107">
        <f>SUM(R34:R37)</f>
        <v>0</v>
      </c>
      <c r="S32" s="68" t="s">
        <v>37</v>
      </c>
      <c r="T32" s="68" t="s">
        <v>37</v>
      </c>
      <c r="U32" s="107">
        <f>SUM(U34:U37)</f>
        <v>25000</v>
      </c>
      <c r="V32" s="107">
        <f>SUM(V34:V37)</f>
        <v>0</v>
      </c>
      <c r="W32" s="107">
        <f>SUM(W34:W37)</f>
        <v>25000</v>
      </c>
      <c r="X32" s="107"/>
    </row>
    <row r="33" spans="1:24" s="69" customFormat="1" x14ac:dyDescent="0.2">
      <c r="A33" s="278" t="s">
        <v>94</v>
      </c>
      <c r="B33" s="279"/>
      <c r="C33" s="279"/>
      <c r="D33" s="279"/>
      <c r="E33" s="279"/>
      <c r="F33" s="279"/>
      <c r="G33" s="279"/>
      <c r="H33" s="279"/>
      <c r="I33" s="65" t="s">
        <v>37</v>
      </c>
      <c r="J33" s="66" t="s">
        <v>37</v>
      </c>
      <c r="K33" s="67" t="s">
        <v>37</v>
      </c>
      <c r="L33" s="67" t="s">
        <v>37</v>
      </c>
      <c r="M33" s="68" t="s">
        <v>37</v>
      </c>
      <c r="N33" s="67" t="s">
        <v>37</v>
      </c>
      <c r="O33" s="67" t="s">
        <v>37</v>
      </c>
      <c r="P33" s="67" t="s">
        <v>37</v>
      </c>
      <c r="Q33" s="67" t="s">
        <v>37</v>
      </c>
      <c r="R33" s="67" t="s">
        <v>37</v>
      </c>
      <c r="S33" s="68" t="s">
        <v>37</v>
      </c>
      <c r="T33" s="68" t="s">
        <v>37</v>
      </c>
      <c r="U33" s="67" t="s">
        <v>37</v>
      </c>
      <c r="V33" s="67" t="s">
        <v>37</v>
      </c>
      <c r="W33" s="67" t="s">
        <v>37</v>
      </c>
      <c r="X33" s="67" t="s">
        <v>37</v>
      </c>
    </row>
    <row r="34" spans="1:24" s="69" customFormat="1" ht="24.6" customHeight="1" x14ac:dyDescent="0.2">
      <c r="A34" s="278" t="s">
        <v>427</v>
      </c>
      <c r="B34" s="279"/>
      <c r="C34" s="279"/>
      <c r="D34" s="279"/>
      <c r="E34" s="279"/>
      <c r="F34" s="279"/>
      <c r="G34" s="279"/>
      <c r="H34" s="279"/>
      <c r="I34" s="65" t="s">
        <v>37</v>
      </c>
      <c r="J34" s="66">
        <v>851</v>
      </c>
      <c r="K34" s="67">
        <f>L34+N34+O34+P34+Q34+R34+U34</f>
        <v>1135800</v>
      </c>
      <c r="L34" s="67">
        <v>1135800</v>
      </c>
      <c r="M34" s="68" t="s">
        <v>37</v>
      </c>
      <c r="N34" s="67"/>
      <c r="O34" s="67"/>
      <c r="P34" s="67"/>
      <c r="Q34" s="67"/>
      <c r="R34" s="67"/>
      <c r="S34" s="68" t="s">
        <v>37</v>
      </c>
      <c r="T34" s="68" t="s">
        <v>37</v>
      </c>
      <c r="U34" s="67">
        <f>SUM(V34:W34)</f>
        <v>0</v>
      </c>
      <c r="V34" s="67"/>
      <c r="W34" s="67"/>
      <c r="X34" s="67" t="s">
        <v>37</v>
      </c>
    </row>
    <row r="35" spans="1:24" s="69" customFormat="1" ht="12.75" customHeight="1" x14ac:dyDescent="0.2">
      <c r="A35" s="278" t="s">
        <v>428</v>
      </c>
      <c r="B35" s="279"/>
      <c r="C35" s="279"/>
      <c r="D35" s="279"/>
      <c r="E35" s="279"/>
      <c r="F35" s="279"/>
      <c r="G35" s="279"/>
      <c r="H35" s="279"/>
      <c r="I35" s="65" t="s">
        <v>37</v>
      </c>
      <c r="J35" s="66">
        <v>852</v>
      </c>
      <c r="K35" s="67">
        <f t="shared" ref="K35:K37" si="9">L35+N35+O35+P35+Q35+R35+U35</f>
        <v>72200</v>
      </c>
      <c r="L35" s="67">
        <v>56200</v>
      </c>
      <c r="M35" s="68" t="s">
        <v>37</v>
      </c>
      <c r="N35" s="67"/>
      <c r="O35" s="67"/>
      <c r="P35" s="67"/>
      <c r="Q35" s="67"/>
      <c r="R35" s="67"/>
      <c r="S35" s="68" t="s">
        <v>37</v>
      </c>
      <c r="T35" s="68" t="s">
        <v>37</v>
      </c>
      <c r="U35" s="67">
        <f t="shared" ref="U35:U36" si="10">SUM(V35:W35)</f>
        <v>16000</v>
      </c>
      <c r="V35" s="67"/>
      <c r="W35" s="67">
        <v>16000</v>
      </c>
      <c r="X35" s="67" t="s">
        <v>37</v>
      </c>
    </row>
    <row r="36" spans="1:24" s="69" customFormat="1" ht="12.75" customHeight="1" x14ac:dyDescent="0.2">
      <c r="A36" s="278" t="s">
        <v>429</v>
      </c>
      <c r="B36" s="279"/>
      <c r="C36" s="279"/>
      <c r="D36" s="279"/>
      <c r="E36" s="279"/>
      <c r="F36" s="279"/>
      <c r="G36" s="279"/>
      <c r="H36" s="279"/>
      <c r="I36" s="65" t="s">
        <v>37</v>
      </c>
      <c r="J36" s="66">
        <v>853</v>
      </c>
      <c r="K36" s="67">
        <f t="shared" si="9"/>
        <v>9000</v>
      </c>
      <c r="L36" s="67"/>
      <c r="M36" s="68" t="s">
        <v>37</v>
      </c>
      <c r="N36" s="67"/>
      <c r="O36" s="67"/>
      <c r="P36" s="67"/>
      <c r="Q36" s="67"/>
      <c r="R36" s="67"/>
      <c r="S36" s="68" t="s">
        <v>37</v>
      </c>
      <c r="T36" s="68" t="s">
        <v>37</v>
      </c>
      <c r="U36" s="67">
        <f t="shared" si="10"/>
        <v>9000</v>
      </c>
      <c r="V36" s="67"/>
      <c r="W36" s="67">
        <v>9000</v>
      </c>
      <c r="X36" s="67" t="s">
        <v>37</v>
      </c>
    </row>
    <row r="37" spans="1:24" s="69" customFormat="1" ht="42.6" customHeight="1" x14ac:dyDescent="0.2">
      <c r="A37" s="278" t="s">
        <v>430</v>
      </c>
      <c r="B37" s="279"/>
      <c r="C37" s="279"/>
      <c r="D37" s="279"/>
      <c r="E37" s="279"/>
      <c r="F37" s="279"/>
      <c r="G37" s="279"/>
      <c r="H37" s="279"/>
      <c r="I37" s="65" t="s">
        <v>37</v>
      </c>
      <c r="J37" s="66">
        <v>831</v>
      </c>
      <c r="K37" s="67">
        <f t="shared" si="9"/>
        <v>0</v>
      </c>
      <c r="L37" s="67"/>
      <c r="M37" s="68"/>
      <c r="N37" s="67"/>
      <c r="O37" s="67"/>
      <c r="P37" s="67"/>
      <c r="Q37" s="67"/>
      <c r="R37" s="67"/>
      <c r="S37" s="68"/>
      <c r="T37" s="68"/>
      <c r="U37" s="67"/>
      <c r="V37" s="67"/>
      <c r="W37" s="67"/>
      <c r="X37" s="67"/>
    </row>
    <row r="38" spans="1:24" s="108" customFormat="1" ht="12.75" customHeight="1" x14ac:dyDescent="0.2">
      <c r="A38" s="282" t="s">
        <v>97</v>
      </c>
      <c r="B38" s="283"/>
      <c r="C38" s="283"/>
      <c r="D38" s="283"/>
      <c r="E38" s="283"/>
      <c r="F38" s="283"/>
      <c r="G38" s="283"/>
      <c r="H38" s="283"/>
      <c r="I38" s="105" t="s">
        <v>98</v>
      </c>
      <c r="J38" s="106" t="s">
        <v>37</v>
      </c>
      <c r="K38" s="107" t="s">
        <v>37</v>
      </c>
      <c r="L38" s="107" t="s">
        <v>37</v>
      </c>
      <c r="M38" s="68" t="s">
        <v>37</v>
      </c>
      <c r="N38" s="107" t="s">
        <v>37</v>
      </c>
      <c r="O38" s="107" t="s">
        <v>37</v>
      </c>
      <c r="P38" s="107" t="s">
        <v>37</v>
      </c>
      <c r="Q38" s="107" t="s">
        <v>37</v>
      </c>
      <c r="R38" s="107" t="s">
        <v>37</v>
      </c>
      <c r="S38" s="68" t="s">
        <v>37</v>
      </c>
      <c r="T38" s="68" t="s">
        <v>37</v>
      </c>
      <c r="U38" s="67" t="s">
        <v>37</v>
      </c>
      <c r="V38" s="107" t="s">
        <v>37</v>
      </c>
      <c r="W38" s="107" t="s">
        <v>37</v>
      </c>
      <c r="X38" s="107" t="s">
        <v>37</v>
      </c>
    </row>
    <row r="39" spans="1:24" s="69" customFormat="1" x14ac:dyDescent="0.2">
      <c r="A39" s="278" t="s">
        <v>100</v>
      </c>
      <c r="B39" s="279"/>
      <c r="C39" s="279"/>
      <c r="D39" s="279"/>
      <c r="E39" s="279"/>
      <c r="F39" s="279"/>
      <c r="G39" s="279"/>
      <c r="H39" s="279"/>
      <c r="I39" s="65" t="s">
        <v>37</v>
      </c>
      <c r="J39" s="66" t="s">
        <v>37</v>
      </c>
      <c r="K39" s="67" t="s">
        <v>37</v>
      </c>
      <c r="L39" s="67" t="s">
        <v>37</v>
      </c>
      <c r="M39" s="68" t="s">
        <v>37</v>
      </c>
      <c r="N39" s="67" t="s">
        <v>37</v>
      </c>
      <c r="O39" s="67" t="s">
        <v>37</v>
      </c>
      <c r="P39" s="67" t="s">
        <v>37</v>
      </c>
      <c r="Q39" s="67" t="s">
        <v>37</v>
      </c>
      <c r="R39" s="67" t="s">
        <v>37</v>
      </c>
      <c r="S39" s="68" t="s">
        <v>37</v>
      </c>
      <c r="T39" s="68" t="s">
        <v>37</v>
      </c>
      <c r="U39" s="67" t="s">
        <v>37</v>
      </c>
      <c r="V39" s="67" t="s">
        <v>37</v>
      </c>
      <c r="W39" s="67" t="s">
        <v>37</v>
      </c>
      <c r="X39" s="67" t="s">
        <v>37</v>
      </c>
    </row>
    <row r="40" spans="1:24" s="108" customFormat="1" ht="28.15" customHeight="1" x14ac:dyDescent="0.2">
      <c r="A40" s="282" t="s">
        <v>99</v>
      </c>
      <c r="B40" s="283"/>
      <c r="C40" s="283"/>
      <c r="D40" s="283"/>
      <c r="E40" s="283"/>
      <c r="F40" s="283"/>
      <c r="G40" s="283"/>
      <c r="H40" s="283"/>
      <c r="I40" s="105" t="s">
        <v>101</v>
      </c>
      <c r="J40" s="106" t="s">
        <v>37</v>
      </c>
      <c r="K40" s="107">
        <f>K42</f>
        <v>0</v>
      </c>
      <c r="L40" s="107">
        <f>L42</f>
        <v>0</v>
      </c>
      <c r="M40" s="68" t="s">
        <v>37</v>
      </c>
      <c r="N40" s="107">
        <f t="shared" ref="N40:R40" si="11">N42</f>
        <v>0</v>
      </c>
      <c r="O40" s="107">
        <f t="shared" si="11"/>
        <v>0</v>
      </c>
      <c r="P40" s="107">
        <f t="shared" si="11"/>
        <v>0</v>
      </c>
      <c r="Q40" s="107">
        <f t="shared" si="11"/>
        <v>0</v>
      </c>
      <c r="R40" s="107">
        <f t="shared" si="11"/>
        <v>0</v>
      </c>
      <c r="S40" s="68" t="s">
        <v>37</v>
      </c>
      <c r="T40" s="68" t="s">
        <v>37</v>
      </c>
      <c r="U40" s="67">
        <f t="shared" ref="U40:W40" si="12">U42</f>
        <v>0</v>
      </c>
      <c r="V40" s="107">
        <f t="shared" si="12"/>
        <v>0</v>
      </c>
      <c r="W40" s="107">
        <f t="shared" si="12"/>
        <v>0</v>
      </c>
      <c r="X40" s="107" t="s">
        <v>37</v>
      </c>
    </row>
    <row r="41" spans="1:24" s="69" customFormat="1" x14ac:dyDescent="0.2">
      <c r="A41" s="278" t="s">
        <v>100</v>
      </c>
      <c r="B41" s="279"/>
      <c r="C41" s="279"/>
      <c r="D41" s="279"/>
      <c r="E41" s="279"/>
      <c r="F41" s="279"/>
      <c r="G41" s="279"/>
      <c r="H41" s="279"/>
      <c r="I41" s="65" t="s">
        <v>37</v>
      </c>
      <c r="J41" s="66" t="s">
        <v>37</v>
      </c>
      <c r="K41" s="67" t="s">
        <v>37</v>
      </c>
      <c r="L41" s="67" t="s">
        <v>37</v>
      </c>
      <c r="M41" s="68" t="s">
        <v>37</v>
      </c>
      <c r="N41" s="67" t="s">
        <v>37</v>
      </c>
      <c r="O41" s="67" t="s">
        <v>37</v>
      </c>
      <c r="P41" s="67" t="s">
        <v>37</v>
      </c>
      <c r="Q41" s="67" t="s">
        <v>37</v>
      </c>
      <c r="R41" s="67" t="s">
        <v>37</v>
      </c>
      <c r="S41" s="68" t="s">
        <v>37</v>
      </c>
      <c r="T41" s="68" t="s">
        <v>37</v>
      </c>
      <c r="U41" s="67" t="s">
        <v>37</v>
      </c>
      <c r="V41" s="67" t="s">
        <v>37</v>
      </c>
      <c r="W41" s="67" t="s">
        <v>37</v>
      </c>
      <c r="X41" s="67" t="s">
        <v>37</v>
      </c>
    </row>
    <row r="42" spans="1:24" s="69" customFormat="1" ht="12.75" hidden="1" customHeight="1" x14ac:dyDescent="0.2">
      <c r="A42" s="278"/>
      <c r="B42" s="279"/>
      <c r="C42" s="279"/>
      <c r="D42" s="279"/>
      <c r="E42" s="279"/>
      <c r="F42" s="279"/>
      <c r="G42" s="279"/>
      <c r="H42" s="279"/>
      <c r="I42" s="65" t="s">
        <v>37</v>
      </c>
      <c r="J42" s="66"/>
      <c r="K42" s="67">
        <f>L42+N42+O42+P42+Q42+R42+U42</f>
        <v>0</v>
      </c>
      <c r="L42" s="67"/>
      <c r="M42" s="68" t="s">
        <v>37</v>
      </c>
      <c r="N42" s="67"/>
      <c r="O42" s="67"/>
      <c r="P42" s="67"/>
      <c r="Q42" s="67"/>
      <c r="R42" s="67"/>
      <c r="S42" s="68" t="s">
        <v>37</v>
      </c>
      <c r="T42" s="68" t="s">
        <v>37</v>
      </c>
      <c r="U42" s="67">
        <f>SUM(V42:W42)</f>
        <v>0</v>
      </c>
      <c r="V42" s="67"/>
      <c r="W42" s="67"/>
      <c r="X42" s="67" t="s">
        <v>37</v>
      </c>
    </row>
    <row r="43" spans="1:24" s="108" customFormat="1" ht="19.149999999999999" customHeight="1" x14ac:dyDescent="0.2">
      <c r="A43" s="282" t="s">
        <v>102</v>
      </c>
      <c r="B43" s="283"/>
      <c r="C43" s="283"/>
      <c r="D43" s="283"/>
      <c r="E43" s="283"/>
      <c r="F43" s="283"/>
      <c r="G43" s="283"/>
      <c r="H43" s="283"/>
      <c r="I43" s="105" t="s">
        <v>103</v>
      </c>
      <c r="J43" s="106" t="s">
        <v>37</v>
      </c>
      <c r="K43" s="107">
        <f>K46+K45</f>
        <v>27030633.52</v>
      </c>
      <c r="L43" s="107">
        <f>L46+L45</f>
        <v>21061000</v>
      </c>
      <c r="M43" s="68" t="s">
        <v>37</v>
      </c>
      <c r="N43" s="107">
        <f t="shared" ref="N43:R43" si="13">N46+N45</f>
        <v>0</v>
      </c>
      <c r="O43" s="107">
        <f t="shared" si="13"/>
        <v>0</v>
      </c>
      <c r="P43" s="107">
        <f t="shared" si="13"/>
        <v>0</v>
      </c>
      <c r="Q43" s="107">
        <f t="shared" si="13"/>
        <v>0</v>
      </c>
      <c r="R43" s="107">
        <f t="shared" si="13"/>
        <v>0</v>
      </c>
      <c r="S43" s="68" t="s">
        <v>37</v>
      </c>
      <c r="T43" s="68" t="s">
        <v>37</v>
      </c>
      <c r="U43" s="107">
        <f t="shared" ref="U43:V43" si="14">U46+U45</f>
        <v>5969633.5199999996</v>
      </c>
      <c r="V43" s="107">
        <f t="shared" si="14"/>
        <v>3185111</v>
      </c>
      <c r="W43" s="107">
        <f>W46+W45</f>
        <v>2784522.52</v>
      </c>
      <c r="X43" s="107">
        <f>X46+X45</f>
        <v>0</v>
      </c>
    </row>
    <row r="44" spans="1:24" s="69" customFormat="1" x14ac:dyDescent="0.2">
      <c r="A44" s="278" t="s">
        <v>100</v>
      </c>
      <c r="B44" s="279"/>
      <c r="C44" s="279"/>
      <c r="D44" s="279"/>
      <c r="E44" s="279"/>
      <c r="F44" s="279"/>
      <c r="G44" s="279"/>
      <c r="H44" s="279"/>
      <c r="I44" s="65" t="s">
        <v>37</v>
      </c>
      <c r="J44" s="66" t="s">
        <v>37</v>
      </c>
      <c r="K44" s="67" t="s">
        <v>37</v>
      </c>
      <c r="L44" s="67" t="s">
        <v>37</v>
      </c>
      <c r="M44" s="68" t="s">
        <v>37</v>
      </c>
      <c r="N44" s="67" t="s">
        <v>37</v>
      </c>
      <c r="O44" s="67" t="s">
        <v>37</v>
      </c>
      <c r="P44" s="67" t="s">
        <v>37</v>
      </c>
      <c r="Q44" s="67" t="s">
        <v>37</v>
      </c>
      <c r="R44" s="67" t="s">
        <v>37</v>
      </c>
      <c r="S44" s="68" t="s">
        <v>37</v>
      </c>
      <c r="T44" s="68" t="s">
        <v>37</v>
      </c>
      <c r="U44" s="67" t="s">
        <v>37</v>
      </c>
      <c r="V44" s="67" t="s">
        <v>37</v>
      </c>
      <c r="W44" s="67" t="s">
        <v>37</v>
      </c>
      <c r="X44" s="67" t="s">
        <v>37</v>
      </c>
    </row>
    <row r="45" spans="1:24" s="69" customFormat="1" ht="40.9" customHeight="1" x14ac:dyDescent="0.2">
      <c r="A45" s="284" t="s">
        <v>431</v>
      </c>
      <c r="B45" s="285"/>
      <c r="C45" s="285"/>
      <c r="D45" s="285"/>
      <c r="E45" s="285"/>
      <c r="F45" s="285"/>
      <c r="G45" s="285"/>
      <c r="H45" s="286"/>
      <c r="I45" s="65" t="s">
        <v>37</v>
      </c>
      <c r="J45" s="66">
        <v>243</v>
      </c>
      <c r="K45" s="67">
        <f>L45+N45+O45+P45+Q45+R45+U45</f>
        <v>1831918.25</v>
      </c>
      <c r="L45" s="67"/>
      <c r="M45" s="68"/>
      <c r="N45" s="67"/>
      <c r="O45" s="67"/>
      <c r="P45" s="67"/>
      <c r="Q45" s="67"/>
      <c r="R45" s="67"/>
      <c r="S45" s="68"/>
      <c r="T45" s="68"/>
      <c r="U45" s="67">
        <f>SUM(V45:X45)</f>
        <v>1831918.25</v>
      </c>
      <c r="V45" s="67">
        <v>1831918.25</v>
      </c>
      <c r="W45" s="67"/>
      <c r="X45" s="67"/>
    </row>
    <row r="46" spans="1:24" s="69" customFormat="1" ht="25.9" customHeight="1" x14ac:dyDescent="0.2">
      <c r="A46" s="278" t="s">
        <v>432</v>
      </c>
      <c r="B46" s="279"/>
      <c r="C46" s="279"/>
      <c r="D46" s="279"/>
      <c r="E46" s="279"/>
      <c r="F46" s="279"/>
      <c r="G46" s="279"/>
      <c r="H46" s="279"/>
      <c r="I46" s="65" t="s">
        <v>37</v>
      </c>
      <c r="J46" s="66">
        <v>244</v>
      </c>
      <c r="K46" s="67">
        <f>L46+N46+O46+P46+Q46+R46+U46</f>
        <v>25198715.27</v>
      </c>
      <c r="L46" s="67">
        <v>21061000</v>
      </c>
      <c r="M46" s="68" t="s">
        <v>37</v>
      </c>
      <c r="N46" s="67"/>
      <c r="O46" s="67"/>
      <c r="P46" s="67"/>
      <c r="Q46" s="67"/>
      <c r="R46" s="67"/>
      <c r="S46" s="68" t="s">
        <v>37</v>
      </c>
      <c r="T46" s="68" t="s">
        <v>37</v>
      </c>
      <c r="U46" s="67">
        <f>SUM(V46:X46)</f>
        <v>4137715.27</v>
      </c>
      <c r="V46" s="67">
        <v>1353192.75</v>
      </c>
      <c r="W46" s="67">
        <v>2784522.52</v>
      </c>
      <c r="X46" s="67"/>
    </row>
    <row r="47" spans="1:24" s="108" customFormat="1" ht="13.15" customHeight="1" x14ac:dyDescent="0.2">
      <c r="A47" s="280" t="s">
        <v>105</v>
      </c>
      <c r="B47" s="281"/>
      <c r="C47" s="281"/>
      <c r="D47" s="281"/>
      <c r="E47" s="281"/>
      <c r="F47" s="281"/>
      <c r="G47" s="281"/>
      <c r="H47" s="281"/>
      <c r="I47" s="109" t="s">
        <v>111</v>
      </c>
      <c r="J47" s="110" t="s">
        <v>37</v>
      </c>
      <c r="K47" s="111">
        <f>SUM(K48:K49)</f>
        <v>132517211</v>
      </c>
      <c r="L47" s="111">
        <f>SUM(L48:L49)</f>
        <v>109390700</v>
      </c>
      <c r="M47" s="103" t="s">
        <v>37</v>
      </c>
      <c r="N47" s="111">
        <f t="shared" ref="N47:W47" si="15">SUM(N48:N49)</f>
        <v>13638400</v>
      </c>
      <c r="O47" s="111">
        <f t="shared" si="15"/>
        <v>0</v>
      </c>
      <c r="P47" s="111">
        <f t="shared" si="15"/>
        <v>0</v>
      </c>
      <c r="Q47" s="111">
        <f>SUM(Q48:Q49)</f>
        <v>0</v>
      </c>
      <c r="R47" s="111">
        <f t="shared" si="15"/>
        <v>0</v>
      </c>
      <c r="S47" s="103" t="s">
        <v>37</v>
      </c>
      <c r="T47" s="103" t="s">
        <v>37</v>
      </c>
      <c r="U47" s="111">
        <f t="shared" si="15"/>
        <v>9488111</v>
      </c>
      <c r="V47" s="111">
        <f t="shared" si="15"/>
        <v>3185111</v>
      </c>
      <c r="W47" s="111">
        <f t="shared" si="15"/>
        <v>6303000</v>
      </c>
      <c r="X47" s="102" t="s">
        <v>37</v>
      </c>
    </row>
    <row r="48" spans="1:24" s="69" customFormat="1" ht="12.75" customHeight="1" x14ac:dyDescent="0.2">
      <c r="A48" s="287" t="s">
        <v>106</v>
      </c>
      <c r="B48" s="288"/>
      <c r="C48" s="288"/>
      <c r="D48" s="288"/>
      <c r="E48" s="288"/>
      <c r="F48" s="288"/>
      <c r="G48" s="288"/>
      <c r="H48" s="288"/>
      <c r="I48" s="65" t="s">
        <v>112</v>
      </c>
      <c r="J48" s="112" t="s">
        <v>37</v>
      </c>
      <c r="K48" s="67">
        <v>0</v>
      </c>
      <c r="L48" s="67">
        <v>0</v>
      </c>
      <c r="M48" s="67" t="s">
        <v>37</v>
      </c>
      <c r="N48" s="67">
        <v>0</v>
      </c>
      <c r="O48" s="67">
        <v>0</v>
      </c>
      <c r="P48" s="67">
        <v>0</v>
      </c>
      <c r="Q48" s="67">
        <v>0</v>
      </c>
      <c r="R48" s="67">
        <v>0</v>
      </c>
      <c r="S48" s="67" t="s">
        <v>37</v>
      </c>
      <c r="T48" s="67" t="s">
        <v>37</v>
      </c>
      <c r="U48" s="67">
        <v>0</v>
      </c>
      <c r="V48" s="67">
        <v>0</v>
      </c>
      <c r="W48" s="67">
        <v>0</v>
      </c>
      <c r="X48" s="67" t="s">
        <v>37</v>
      </c>
    </row>
    <row r="49" spans="1:24" s="69" customFormat="1" ht="12.75" customHeight="1" x14ac:dyDescent="0.2">
      <c r="A49" s="287" t="s">
        <v>107</v>
      </c>
      <c r="B49" s="288"/>
      <c r="C49" s="288"/>
      <c r="D49" s="288"/>
      <c r="E49" s="288"/>
      <c r="F49" s="288"/>
      <c r="G49" s="288"/>
      <c r="H49" s="288"/>
      <c r="I49" s="65" t="s">
        <v>113</v>
      </c>
      <c r="J49" s="66">
        <v>510</v>
      </c>
      <c r="K49" s="67">
        <f>K10+K53</f>
        <v>132517211</v>
      </c>
      <c r="L49" s="67">
        <f t="shared" ref="L49:W49" si="16">L10+L53</f>
        <v>109390700</v>
      </c>
      <c r="M49" s="67" t="s">
        <v>37</v>
      </c>
      <c r="N49" s="67">
        <f t="shared" si="16"/>
        <v>13638400</v>
      </c>
      <c r="O49" s="67">
        <f t="shared" si="16"/>
        <v>0</v>
      </c>
      <c r="P49" s="67">
        <f t="shared" si="16"/>
        <v>0</v>
      </c>
      <c r="Q49" s="67">
        <f t="shared" si="16"/>
        <v>0</v>
      </c>
      <c r="R49" s="67">
        <f t="shared" si="16"/>
        <v>0</v>
      </c>
      <c r="S49" s="67" t="s">
        <v>37</v>
      </c>
      <c r="T49" s="67" t="s">
        <v>37</v>
      </c>
      <c r="U49" s="67">
        <f t="shared" si="16"/>
        <v>9488111</v>
      </c>
      <c r="V49" s="67">
        <f t="shared" si="16"/>
        <v>3185111</v>
      </c>
      <c r="W49" s="67">
        <f t="shared" si="16"/>
        <v>6303000</v>
      </c>
      <c r="X49" s="67" t="s">
        <v>37</v>
      </c>
    </row>
    <row r="50" spans="1:24" s="108" customFormat="1" ht="13.15" customHeight="1" x14ac:dyDescent="0.2">
      <c r="A50" s="280" t="s">
        <v>108</v>
      </c>
      <c r="B50" s="281"/>
      <c r="C50" s="281"/>
      <c r="D50" s="281"/>
      <c r="E50" s="281"/>
      <c r="F50" s="281"/>
      <c r="G50" s="281"/>
      <c r="H50" s="281"/>
      <c r="I50" s="105" t="s">
        <v>116</v>
      </c>
      <c r="J50" s="113" t="s">
        <v>37</v>
      </c>
      <c r="K50" s="111">
        <f t="shared" ref="K50:L50" si="17">SUM(K51:K52)</f>
        <v>132517211</v>
      </c>
      <c r="L50" s="111">
        <f t="shared" si="17"/>
        <v>109390700</v>
      </c>
      <c r="M50" s="111" t="s">
        <v>37</v>
      </c>
      <c r="N50" s="111">
        <f t="shared" ref="N50:R50" si="18">SUM(N51:N52)</f>
        <v>13638400</v>
      </c>
      <c r="O50" s="111">
        <f t="shared" si="18"/>
        <v>0</v>
      </c>
      <c r="P50" s="111">
        <f t="shared" si="18"/>
        <v>0</v>
      </c>
      <c r="Q50" s="111">
        <f t="shared" si="18"/>
        <v>0</v>
      </c>
      <c r="R50" s="111">
        <f t="shared" si="18"/>
        <v>0</v>
      </c>
      <c r="S50" s="111" t="s">
        <v>37</v>
      </c>
      <c r="T50" s="111" t="s">
        <v>37</v>
      </c>
      <c r="U50" s="111">
        <f t="shared" ref="U50:W50" si="19">SUM(U51:U52)</f>
        <v>9488111</v>
      </c>
      <c r="V50" s="111">
        <f t="shared" si="19"/>
        <v>3185111</v>
      </c>
      <c r="W50" s="111">
        <f t="shared" si="19"/>
        <v>6303000</v>
      </c>
      <c r="X50" s="111" t="s">
        <v>37</v>
      </c>
    </row>
    <row r="51" spans="1:24" s="69" customFormat="1" ht="12.75" customHeight="1" x14ac:dyDescent="0.2">
      <c r="A51" s="278" t="s">
        <v>109</v>
      </c>
      <c r="B51" s="279"/>
      <c r="C51" s="279"/>
      <c r="D51" s="279"/>
      <c r="E51" s="279"/>
      <c r="F51" s="279"/>
      <c r="G51" s="279"/>
      <c r="H51" s="279"/>
      <c r="I51" s="65" t="s">
        <v>114</v>
      </c>
      <c r="J51" s="66" t="s">
        <v>37</v>
      </c>
      <c r="K51" s="67">
        <v>0</v>
      </c>
      <c r="L51" s="67">
        <v>0</v>
      </c>
      <c r="M51" s="67" t="s">
        <v>37</v>
      </c>
      <c r="N51" s="67">
        <v>0</v>
      </c>
      <c r="O51" s="67">
        <v>0</v>
      </c>
      <c r="P51" s="67">
        <v>0</v>
      </c>
      <c r="Q51" s="67">
        <v>0</v>
      </c>
      <c r="R51" s="67">
        <v>0</v>
      </c>
      <c r="S51" s="67" t="s">
        <v>37</v>
      </c>
      <c r="T51" s="67" t="s">
        <v>37</v>
      </c>
      <c r="U51" s="67">
        <v>0</v>
      </c>
      <c r="V51" s="67">
        <v>0</v>
      </c>
      <c r="W51" s="67">
        <v>0</v>
      </c>
      <c r="X51" s="67" t="s">
        <v>37</v>
      </c>
    </row>
    <row r="52" spans="1:24" s="69" customFormat="1" ht="12.75" customHeight="1" x14ac:dyDescent="0.2">
      <c r="A52" s="287" t="s">
        <v>110</v>
      </c>
      <c r="B52" s="288"/>
      <c r="C52" s="288"/>
      <c r="D52" s="288"/>
      <c r="E52" s="288"/>
      <c r="F52" s="288"/>
      <c r="G52" s="288"/>
      <c r="H52" s="288"/>
      <c r="I52" s="65" t="s">
        <v>115</v>
      </c>
      <c r="J52" s="66">
        <v>610</v>
      </c>
      <c r="K52" s="67">
        <f>K19</f>
        <v>132517211</v>
      </c>
      <c r="L52" s="67">
        <f t="shared" ref="L52:X52" si="20">L19</f>
        <v>109390700</v>
      </c>
      <c r="M52" s="67" t="str">
        <f t="shared" si="20"/>
        <v>х</v>
      </c>
      <c r="N52" s="67">
        <f t="shared" si="20"/>
        <v>13638400</v>
      </c>
      <c r="O52" s="67">
        <f t="shared" si="20"/>
        <v>0</v>
      </c>
      <c r="P52" s="67">
        <f t="shared" si="20"/>
        <v>0</v>
      </c>
      <c r="Q52" s="67">
        <f t="shared" si="20"/>
        <v>0</v>
      </c>
      <c r="R52" s="67">
        <f t="shared" si="20"/>
        <v>0</v>
      </c>
      <c r="S52" s="67" t="str">
        <f t="shared" si="20"/>
        <v>х</v>
      </c>
      <c r="T52" s="67" t="str">
        <f t="shared" si="20"/>
        <v>х</v>
      </c>
      <c r="U52" s="67">
        <f t="shared" si="20"/>
        <v>9488111</v>
      </c>
      <c r="V52" s="67">
        <f t="shared" si="20"/>
        <v>3185111</v>
      </c>
      <c r="W52" s="67">
        <f>W19</f>
        <v>6303000</v>
      </c>
      <c r="X52" s="67">
        <f t="shared" si="20"/>
        <v>0</v>
      </c>
    </row>
    <row r="53" spans="1:24" ht="15" x14ac:dyDescent="0.25">
      <c r="A53" s="292" t="s">
        <v>131</v>
      </c>
      <c r="B53" s="258"/>
      <c r="C53" s="258"/>
      <c r="D53" s="258"/>
      <c r="E53" s="258"/>
      <c r="F53" s="258"/>
      <c r="G53" s="258"/>
      <c r="H53" s="258"/>
      <c r="I53" s="114" t="s">
        <v>117</v>
      </c>
      <c r="J53" s="115" t="s">
        <v>37</v>
      </c>
      <c r="K53" s="67">
        <f>L53+N53+O53+P53+Q53+R53+U53</f>
        <v>0</v>
      </c>
      <c r="L53" s="115"/>
      <c r="M53" s="115" t="s">
        <v>37</v>
      </c>
      <c r="N53" s="115"/>
      <c r="O53" s="115"/>
      <c r="P53" s="115"/>
      <c r="Q53" s="115"/>
      <c r="R53" s="115"/>
      <c r="S53" s="115" t="s">
        <v>37</v>
      </c>
      <c r="T53" s="115" t="s">
        <v>37</v>
      </c>
      <c r="U53" s="67">
        <f>SUM(V53:W53)</f>
        <v>0</v>
      </c>
      <c r="V53" s="115"/>
      <c r="W53" s="115"/>
      <c r="X53" s="115" t="s">
        <v>37</v>
      </c>
    </row>
    <row r="54" spans="1:24" ht="15" x14ac:dyDescent="0.25">
      <c r="A54" s="292" t="s">
        <v>132</v>
      </c>
      <c r="B54" s="258"/>
      <c r="C54" s="258"/>
      <c r="D54" s="258"/>
      <c r="E54" s="258"/>
      <c r="F54" s="258"/>
      <c r="G54" s="258"/>
      <c r="H54" s="258"/>
      <c r="I54" s="114" t="s">
        <v>118</v>
      </c>
      <c r="J54" s="115" t="s">
        <v>37</v>
      </c>
      <c r="K54" s="67">
        <f t="shared" ref="K54" si="21">L54+N54+O54+P54+Q54+R54+U54</f>
        <v>0</v>
      </c>
      <c r="L54" s="115"/>
      <c r="M54" s="115" t="s">
        <v>37</v>
      </c>
      <c r="N54" s="115"/>
      <c r="O54" s="115"/>
      <c r="P54" s="115"/>
      <c r="Q54" s="115"/>
      <c r="R54" s="115"/>
      <c r="S54" s="115" t="s">
        <v>37</v>
      </c>
      <c r="T54" s="115" t="s">
        <v>37</v>
      </c>
      <c r="U54" s="115"/>
      <c r="V54" s="115"/>
      <c r="W54" s="115"/>
      <c r="X54" s="115" t="s">
        <v>37</v>
      </c>
    </row>
  </sheetData>
  <mergeCells count="68">
    <mergeCell ref="A1:X1"/>
    <mergeCell ref="A2:X2"/>
    <mergeCell ref="A3:H8"/>
    <mergeCell ref="I3:I8"/>
    <mergeCell ref="J3:J8"/>
    <mergeCell ref="K3:X3"/>
    <mergeCell ref="K4:K8"/>
    <mergeCell ref="L4:X4"/>
    <mergeCell ref="L5:L8"/>
    <mergeCell ref="M5:M8"/>
    <mergeCell ref="X7:X8"/>
    <mergeCell ref="S5:S8"/>
    <mergeCell ref="T5:T8"/>
    <mergeCell ref="U5:X5"/>
    <mergeCell ref="U6:U8"/>
    <mergeCell ref="V6:X6"/>
    <mergeCell ref="A12:H12"/>
    <mergeCell ref="A13:H13"/>
    <mergeCell ref="A14:H14"/>
    <mergeCell ref="A15:H15"/>
    <mergeCell ref="N5:R6"/>
    <mergeCell ref="N7:P7"/>
    <mergeCell ref="Q7:R7"/>
    <mergeCell ref="A9:H9"/>
    <mergeCell ref="N9:R9"/>
    <mergeCell ref="A10:H10"/>
    <mergeCell ref="A11:H11"/>
    <mergeCell ref="V7:V8"/>
    <mergeCell ref="W7:W8"/>
    <mergeCell ref="A16:H16"/>
    <mergeCell ref="A17:H17"/>
    <mergeCell ref="A30:H30"/>
    <mergeCell ref="A19:H19"/>
    <mergeCell ref="A20:H20"/>
    <mergeCell ref="A21:H21"/>
    <mergeCell ref="A22:H22"/>
    <mergeCell ref="A23:H23"/>
    <mergeCell ref="A24:H24"/>
    <mergeCell ref="A25:H25"/>
    <mergeCell ref="A18:H18"/>
    <mergeCell ref="A26:H26"/>
    <mergeCell ref="A27:H27"/>
    <mergeCell ref="A28:H28"/>
    <mergeCell ref="A42:H42"/>
    <mergeCell ref="A31:H31"/>
    <mergeCell ref="A32:H32"/>
    <mergeCell ref="A33:H33"/>
    <mergeCell ref="A34:H34"/>
    <mergeCell ref="A35:H35"/>
    <mergeCell ref="A41:H41"/>
    <mergeCell ref="A40:H40"/>
    <mergeCell ref="A29:H29"/>
    <mergeCell ref="A36:H36"/>
    <mergeCell ref="A37:H37"/>
    <mergeCell ref="A38:H38"/>
    <mergeCell ref="A39:H39"/>
    <mergeCell ref="A52:H52"/>
    <mergeCell ref="A53:H53"/>
    <mergeCell ref="A54:H54"/>
    <mergeCell ref="A43:H43"/>
    <mergeCell ref="A44:H44"/>
    <mergeCell ref="A45:H45"/>
    <mergeCell ref="A46:H46"/>
    <mergeCell ref="A47:H47"/>
    <mergeCell ref="A48:H48"/>
    <mergeCell ref="A49:H49"/>
    <mergeCell ref="A50:H50"/>
    <mergeCell ref="A51:H51"/>
  </mergeCells>
  <pageMargins left="0" right="0" top="0" bottom="0" header="0.31496062992125984" footer="0.31496062992125984"/>
  <pageSetup paperSize="9" scale="68" fitToHeight="0" orientation="landscape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1"/>
  <sheetViews>
    <sheetView view="pageBreakPreview" zoomScale="85" zoomScaleSheetLayoutView="85" workbookViewId="0">
      <selection activeCell="R24" sqref="R24"/>
    </sheetView>
  </sheetViews>
  <sheetFormatPr defaultRowHeight="12.75" x14ac:dyDescent="0.2"/>
  <cols>
    <col min="1" max="1" width="30.7109375" customWidth="1"/>
    <col min="4" max="4" width="15.5703125" customWidth="1"/>
    <col min="5" max="5" width="13.28515625" customWidth="1"/>
    <col min="6" max="6" width="12.85546875" customWidth="1"/>
    <col min="7" max="7" width="15.28515625" customWidth="1"/>
    <col min="8" max="8" width="13.28515625" customWidth="1"/>
    <col min="9" max="9" width="13.7109375" customWidth="1"/>
    <col min="10" max="10" width="13.5703125" customWidth="1"/>
    <col min="11" max="11" width="13.28515625" customWidth="1"/>
    <col min="12" max="12" width="12.7109375" customWidth="1"/>
  </cols>
  <sheetData>
    <row r="2" spans="1:12" s="1" customFormat="1" ht="13.9" customHeight="1" x14ac:dyDescent="0.2">
      <c r="A2" s="313" t="s">
        <v>145</v>
      </c>
      <c r="B2" s="313"/>
      <c r="C2" s="313"/>
      <c r="D2" s="313"/>
      <c r="E2" s="313"/>
      <c r="F2" s="313"/>
      <c r="G2" s="313"/>
      <c r="H2" s="313"/>
      <c r="I2" s="313"/>
      <c r="J2" s="313"/>
      <c r="K2" s="313"/>
      <c r="L2" s="313"/>
    </row>
    <row r="3" spans="1:12" s="26" customFormat="1" ht="29.45" customHeight="1" x14ac:dyDescent="0.2">
      <c r="A3" s="312" t="s">
        <v>0</v>
      </c>
      <c r="B3" s="312" t="s">
        <v>59</v>
      </c>
      <c r="C3" s="312" t="s">
        <v>119</v>
      </c>
      <c r="D3" s="312" t="s">
        <v>120</v>
      </c>
      <c r="E3" s="312"/>
      <c r="F3" s="312"/>
      <c r="G3" s="312"/>
      <c r="H3" s="312"/>
      <c r="I3" s="312"/>
      <c r="J3" s="312"/>
      <c r="K3" s="312"/>
      <c r="L3" s="312"/>
    </row>
    <row r="4" spans="1:12" s="26" customFormat="1" ht="13.15" customHeight="1" x14ac:dyDescent="0.2">
      <c r="A4" s="312"/>
      <c r="B4" s="312"/>
      <c r="C4" s="312"/>
      <c r="D4" s="312" t="s">
        <v>121</v>
      </c>
      <c r="E4" s="312"/>
      <c r="F4" s="312"/>
      <c r="G4" s="312" t="s">
        <v>11</v>
      </c>
      <c r="H4" s="312"/>
      <c r="I4" s="312"/>
      <c r="J4" s="312"/>
      <c r="K4" s="312"/>
      <c r="L4" s="312"/>
    </row>
    <row r="5" spans="1:12" s="26" customFormat="1" ht="80.45" customHeight="1" x14ac:dyDescent="0.2">
      <c r="A5" s="312"/>
      <c r="B5" s="312"/>
      <c r="C5" s="312"/>
      <c r="D5" s="312"/>
      <c r="E5" s="312"/>
      <c r="F5" s="312"/>
      <c r="G5" s="312" t="s">
        <v>122</v>
      </c>
      <c r="H5" s="312"/>
      <c r="I5" s="312"/>
      <c r="J5" s="312" t="s">
        <v>123</v>
      </c>
      <c r="K5" s="312"/>
      <c r="L5" s="312"/>
    </row>
    <row r="6" spans="1:12" s="26" customFormat="1" ht="51.6" customHeight="1" x14ac:dyDescent="0.2">
      <c r="A6" s="312"/>
      <c r="B6" s="312"/>
      <c r="C6" s="312"/>
      <c r="D6" s="27" t="s">
        <v>442</v>
      </c>
      <c r="E6" s="27" t="s">
        <v>443</v>
      </c>
      <c r="F6" s="27" t="s">
        <v>444</v>
      </c>
      <c r="G6" s="27" t="s">
        <v>442</v>
      </c>
      <c r="H6" s="27" t="s">
        <v>443</v>
      </c>
      <c r="I6" s="27" t="s">
        <v>444</v>
      </c>
      <c r="J6" s="27" t="s">
        <v>442</v>
      </c>
      <c r="K6" s="27" t="s">
        <v>443</v>
      </c>
      <c r="L6" s="27" t="s">
        <v>444</v>
      </c>
    </row>
    <row r="7" spans="1:12" s="23" customFormat="1" x14ac:dyDescent="0.2">
      <c r="A7" s="24">
        <v>1</v>
      </c>
      <c r="B7" s="24">
        <v>2</v>
      </c>
      <c r="C7" s="24">
        <v>3</v>
      </c>
      <c r="D7" s="24">
        <v>4</v>
      </c>
      <c r="E7" s="24">
        <v>5</v>
      </c>
      <c r="F7" s="24">
        <v>6</v>
      </c>
      <c r="G7" s="24">
        <v>7</v>
      </c>
      <c r="H7" s="24">
        <v>8</v>
      </c>
      <c r="I7" s="24">
        <v>9</v>
      </c>
      <c r="J7" s="24">
        <v>10</v>
      </c>
      <c r="K7" s="24">
        <v>11</v>
      </c>
      <c r="L7" s="24">
        <v>12</v>
      </c>
    </row>
    <row r="8" spans="1:12" s="23" customFormat="1" ht="25.5" x14ac:dyDescent="0.2">
      <c r="A8" s="29" t="s">
        <v>124</v>
      </c>
      <c r="B8" s="31" t="s">
        <v>125</v>
      </c>
      <c r="C8" s="31" t="s">
        <v>37</v>
      </c>
      <c r="D8" s="118">
        <f>D9+D11</f>
        <v>28748915.27</v>
      </c>
      <c r="E8" s="118">
        <f t="shared" ref="E8:L8" si="0">E9+E11</f>
        <v>27863633.52</v>
      </c>
      <c r="F8" s="118">
        <f t="shared" si="0"/>
        <v>27030633.52</v>
      </c>
      <c r="G8" s="118">
        <f t="shared" si="0"/>
        <v>0</v>
      </c>
      <c r="H8" s="118">
        <f t="shared" si="0"/>
        <v>0</v>
      </c>
      <c r="I8" s="118">
        <f t="shared" si="0"/>
        <v>0</v>
      </c>
      <c r="J8" s="118">
        <f t="shared" si="0"/>
        <v>28748915.27</v>
      </c>
      <c r="K8" s="118">
        <f t="shared" si="0"/>
        <v>27863633.52</v>
      </c>
      <c r="L8" s="118">
        <f t="shared" si="0"/>
        <v>27030633.52</v>
      </c>
    </row>
    <row r="9" spans="1:12" s="23" customFormat="1" ht="38.25" x14ac:dyDescent="0.2">
      <c r="A9" s="29" t="s">
        <v>126</v>
      </c>
      <c r="B9" s="31" t="s">
        <v>127</v>
      </c>
      <c r="C9" s="31" t="s">
        <v>37</v>
      </c>
      <c r="D9" s="118">
        <f>G9+J9</f>
        <v>353400</v>
      </c>
      <c r="E9" s="118">
        <f>H9+K9</f>
        <v>0</v>
      </c>
      <c r="F9" s="118">
        <f t="shared" ref="F9" si="1">I9+L9</f>
        <v>0</v>
      </c>
      <c r="G9" s="118"/>
      <c r="H9" s="118"/>
      <c r="I9" s="118"/>
      <c r="J9" s="118">
        <v>353400</v>
      </c>
      <c r="K9" s="118"/>
      <c r="L9" s="118"/>
    </row>
    <row r="10" spans="1:12" s="23" customFormat="1" x14ac:dyDescent="0.2">
      <c r="A10" s="29"/>
      <c r="B10" s="31"/>
      <c r="C10" s="31"/>
      <c r="D10" s="118"/>
      <c r="E10" s="118"/>
      <c r="F10" s="118"/>
      <c r="G10" s="118"/>
      <c r="H10" s="118"/>
      <c r="I10" s="118"/>
      <c r="J10" s="118"/>
      <c r="K10" s="118"/>
      <c r="L10" s="118"/>
    </row>
    <row r="11" spans="1:12" s="23" customFormat="1" ht="25.5" x14ac:dyDescent="0.2">
      <c r="A11" s="29" t="s">
        <v>128</v>
      </c>
      <c r="B11" s="31" t="s">
        <v>129</v>
      </c>
      <c r="C11" s="31" t="s">
        <v>445</v>
      </c>
      <c r="D11" s="118">
        <f>G11+J11</f>
        <v>28395515.27</v>
      </c>
      <c r="E11" s="118">
        <f t="shared" ref="E11" si="2">H11+K11</f>
        <v>27863633.52</v>
      </c>
      <c r="F11" s="118">
        <f>I11+L11</f>
        <v>27030633.52</v>
      </c>
      <c r="G11" s="118"/>
      <c r="H11" s="118"/>
      <c r="I11" s="118"/>
      <c r="J11" s="118">
        <v>28395515.27</v>
      </c>
      <c r="K11" s="118">
        <v>27863633.52</v>
      </c>
      <c r="L11" s="118">
        <v>27030633.52</v>
      </c>
    </row>
    <row r="12" spans="1:12" s="23" customFormat="1" x14ac:dyDescent="0.2">
      <c r="A12" s="29"/>
      <c r="B12" s="30"/>
      <c r="C12" s="30"/>
      <c r="D12" s="84"/>
      <c r="E12" s="84"/>
      <c r="F12" s="84"/>
      <c r="G12" s="84"/>
      <c r="H12" s="84"/>
      <c r="I12" s="84"/>
      <c r="J12" s="84"/>
      <c r="K12" s="84"/>
      <c r="L12" s="84"/>
    </row>
    <row r="13" spans="1:12" s="23" customFormat="1" x14ac:dyDescent="0.2">
      <c r="B13" s="28"/>
      <c r="C13" s="28"/>
    </row>
    <row r="14" spans="1:12" s="1" customFormat="1" ht="13.9" customHeight="1" x14ac:dyDescent="0.2">
      <c r="A14" s="315" t="s">
        <v>146</v>
      </c>
      <c r="B14" s="315"/>
      <c r="C14" s="315"/>
      <c r="D14" s="315"/>
      <c r="E14" s="315"/>
      <c r="F14" s="315"/>
      <c r="G14" s="315"/>
      <c r="H14" s="315"/>
      <c r="I14" s="315"/>
      <c r="J14" s="315"/>
      <c r="K14" s="315"/>
      <c r="L14" s="315"/>
    </row>
    <row r="15" spans="1:12" s="23" customFormat="1" ht="27.6" customHeight="1" x14ac:dyDescent="0.2">
      <c r="A15" s="35"/>
      <c r="B15" s="35"/>
      <c r="C15" s="312" t="s">
        <v>0</v>
      </c>
      <c r="D15" s="312"/>
      <c r="E15" s="312"/>
      <c r="F15" s="312"/>
      <c r="G15" s="24" t="s">
        <v>59</v>
      </c>
      <c r="H15" s="312" t="s">
        <v>130</v>
      </c>
      <c r="I15" s="312"/>
      <c r="J15" s="312"/>
      <c r="K15" s="312"/>
      <c r="L15" s="35"/>
    </row>
    <row r="16" spans="1:12" s="23" customFormat="1" x14ac:dyDescent="0.2">
      <c r="C16" s="316">
        <v>1</v>
      </c>
      <c r="D16" s="316"/>
      <c r="E16" s="316"/>
      <c r="F16" s="316"/>
      <c r="G16" s="25">
        <v>2</v>
      </c>
      <c r="H16" s="316">
        <v>3</v>
      </c>
      <c r="I16" s="316"/>
      <c r="J16" s="316"/>
      <c r="K16" s="316"/>
    </row>
    <row r="17" spans="1:12" s="23" customFormat="1" ht="12.75" customHeight="1" x14ac:dyDescent="0.2">
      <c r="C17" s="314" t="s">
        <v>131</v>
      </c>
      <c r="D17" s="314"/>
      <c r="E17" s="314"/>
      <c r="F17" s="314"/>
      <c r="G17" s="31" t="s">
        <v>63</v>
      </c>
      <c r="H17" s="312"/>
      <c r="I17" s="312"/>
      <c r="J17" s="312"/>
      <c r="K17" s="312"/>
    </row>
    <row r="18" spans="1:12" s="23" customFormat="1" ht="12.75" customHeight="1" x14ac:dyDescent="0.2">
      <c r="C18" s="314" t="s">
        <v>132</v>
      </c>
      <c r="D18" s="314"/>
      <c r="E18" s="314"/>
      <c r="F18" s="314"/>
      <c r="G18" s="31" t="s">
        <v>68</v>
      </c>
      <c r="H18" s="312"/>
      <c r="I18" s="312"/>
      <c r="J18" s="312"/>
      <c r="K18" s="312"/>
    </row>
    <row r="19" spans="1:12" s="23" customFormat="1" ht="12.75" customHeight="1" x14ac:dyDescent="0.2">
      <c r="C19" s="314" t="s">
        <v>133</v>
      </c>
      <c r="D19" s="314"/>
      <c r="E19" s="314"/>
      <c r="F19" s="314"/>
      <c r="G19" s="31" t="s">
        <v>135</v>
      </c>
      <c r="H19" s="312"/>
      <c r="I19" s="312"/>
      <c r="J19" s="312"/>
      <c r="K19" s="312"/>
    </row>
    <row r="20" spans="1:12" s="23" customFormat="1" x14ac:dyDescent="0.2">
      <c r="C20" s="314"/>
      <c r="D20" s="314"/>
      <c r="E20" s="314"/>
      <c r="F20" s="314"/>
      <c r="G20" s="31"/>
      <c r="H20" s="312"/>
      <c r="I20" s="312"/>
      <c r="J20" s="312"/>
      <c r="K20" s="312"/>
    </row>
    <row r="21" spans="1:12" s="23" customFormat="1" x14ac:dyDescent="0.2">
      <c r="C21" s="314" t="s">
        <v>134</v>
      </c>
      <c r="D21" s="314"/>
      <c r="E21" s="314"/>
      <c r="F21" s="314"/>
      <c r="G21" s="31" t="s">
        <v>136</v>
      </c>
      <c r="H21" s="312"/>
      <c r="I21" s="312"/>
      <c r="J21" s="312"/>
      <c r="K21" s="312"/>
    </row>
    <row r="22" spans="1:12" s="23" customFormat="1" x14ac:dyDescent="0.2">
      <c r="C22" s="314"/>
      <c r="D22" s="314"/>
      <c r="E22" s="314"/>
      <c r="F22" s="314"/>
      <c r="G22" s="31"/>
      <c r="H22" s="312"/>
      <c r="I22" s="312"/>
      <c r="J22" s="312"/>
      <c r="K22" s="312"/>
    </row>
    <row r="23" spans="1:12" s="23" customFormat="1" x14ac:dyDescent="0.2">
      <c r="C23" s="32"/>
      <c r="D23" s="32"/>
      <c r="E23" s="32"/>
      <c r="F23" s="32"/>
      <c r="G23" s="33"/>
      <c r="H23" s="34"/>
      <c r="I23" s="34"/>
      <c r="J23" s="34"/>
      <c r="K23" s="34"/>
    </row>
    <row r="24" spans="1:12" s="23" customFormat="1" x14ac:dyDescent="0.2"/>
    <row r="25" spans="1:12" s="1" customFormat="1" ht="13.9" customHeight="1" x14ac:dyDescent="0.2">
      <c r="A25" s="315" t="s">
        <v>147</v>
      </c>
      <c r="B25" s="315"/>
      <c r="C25" s="315"/>
      <c r="D25" s="315"/>
      <c r="E25" s="315"/>
      <c r="F25" s="315"/>
      <c r="G25" s="315"/>
      <c r="H25" s="315"/>
      <c r="I25" s="315"/>
      <c r="J25" s="315"/>
      <c r="K25" s="315"/>
      <c r="L25" s="315"/>
    </row>
    <row r="26" spans="1:12" s="23" customFormat="1" ht="27.6" customHeight="1" x14ac:dyDescent="0.2">
      <c r="A26" s="35"/>
      <c r="B26" s="35"/>
      <c r="C26" s="312" t="s">
        <v>0</v>
      </c>
      <c r="D26" s="312"/>
      <c r="E26" s="312"/>
      <c r="F26" s="312"/>
      <c r="G26" s="24" t="s">
        <v>59</v>
      </c>
      <c r="H26" s="312" t="s">
        <v>137</v>
      </c>
      <c r="I26" s="312"/>
      <c r="J26" s="312"/>
      <c r="K26" s="312"/>
    </row>
    <row r="27" spans="1:12" s="23" customFormat="1" x14ac:dyDescent="0.2">
      <c r="C27" s="312">
        <v>1</v>
      </c>
      <c r="D27" s="312"/>
      <c r="E27" s="312"/>
      <c r="F27" s="312"/>
      <c r="G27" s="24">
        <v>2</v>
      </c>
      <c r="H27" s="312">
        <v>3</v>
      </c>
      <c r="I27" s="312"/>
      <c r="J27" s="312"/>
      <c r="K27" s="312"/>
    </row>
    <row r="28" spans="1:12" s="23" customFormat="1" ht="12.75" customHeight="1" x14ac:dyDescent="0.2">
      <c r="C28" s="314" t="s">
        <v>138</v>
      </c>
      <c r="D28" s="314"/>
      <c r="E28" s="314"/>
      <c r="F28" s="314"/>
      <c r="G28" s="31" t="s">
        <v>63</v>
      </c>
      <c r="H28" s="312">
        <v>8949.4699999999993</v>
      </c>
      <c r="I28" s="312"/>
      <c r="J28" s="312"/>
      <c r="K28" s="312"/>
    </row>
    <row r="29" spans="1:12" s="23" customFormat="1" ht="38.450000000000003" customHeight="1" x14ac:dyDescent="0.2">
      <c r="C29" s="314" t="s">
        <v>140</v>
      </c>
      <c r="D29" s="314"/>
      <c r="E29" s="314"/>
      <c r="F29" s="314"/>
      <c r="G29" s="31" t="s">
        <v>68</v>
      </c>
      <c r="H29" s="312"/>
      <c r="I29" s="312"/>
      <c r="J29" s="312"/>
      <c r="K29" s="312"/>
    </row>
    <row r="30" spans="1:12" s="23" customFormat="1" ht="27.6" customHeight="1" x14ac:dyDescent="0.2">
      <c r="C30" s="314" t="s">
        <v>139</v>
      </c>
      <c r="D30" s="314"/>
      <c r="E30" s="314"/>
      <c r="F30" s="314"/>
      <c r="G30" s="31" t="s">
        <v>135</v>
      </c>
      <c r="H30" s="317">
        <f>H17+H19-H21</f>
        <v>0</v>
      </c>
      <c r="I30" s="317"/>
      <c r="J30" s="317"/>
      <c r="K30" s="317"/>
    </row>
    <row r="32" spans="1:12" s="1" customFormat="1" x14ac:dyDescent="0.2">
      <c r="A32" s="321" t="s">
        <v>40</v>
      </c>
      <c r="B32" s="318"/>
      <c r="C32" s="318"/>
      <c r="D32" s="318"/>
      <c r="E32" s="21"/>
      <c r="F32" s="319"/>
      <c r="G32" s="319"/>
      <c r="H32" s="319"/>
      <c r="I32" s="319"/>
      <c r="J32" s="320"/>
      <c r="K32" s="320"/>
      <c r="L32" s="320"/>
    </row>
    <row r="33" spans="1:12" s="1" customFormat="1" ht="4.5" customHeight="1" x14ac:dyDescent="0.2">
      <c r="A33" s="21"/>
      <c r="B33" s="21"/>
      <c r="C33" s="21"/>
      <c r="D33" s="21"/>
      <c r="E33" s="21"/>
      <c r="F33" s="22"/>
      <c r="G33" s="22"/>
      <c r="H33" s="22"/>
      <c r="I33" s="22"/>
      <c r="J33" s="10"/>
      <c r="K33" s="10"/>
      <c r="L33" s="10"/>
    </row>
    <row r="34" spans="1:12" s="1" customFormat="1" x14ac:dyDescent="0.2">
      <c r="A34" s="318" t="s">
        <v>2</v>
      </c>
      <c r="B34" s="318"/>
      <c r="C34" s="318"/>
      <c r="D34" s="318"/>
      <c r="E34" s="21"/>
      <c r="F34" s="319"/>
      <c r="G34" s="319"/>
      <c r="H34" s="319"/>
      <c r="I34" s="319"/>
      <c r="J34" s="320"/>
      <c r="K34" s="320"/>
      <c r="L34" s="320"/>
    </row>
    <row r="35" spans="1:12" s="1" customFormat="1" ht="3.75" customHeight="1" x14ac:dyDescent="0.2">
      <c r="A35" s="21"/>
      <c r="B35" s="21"/>
      <c r="C35" s="21"/>
      <c r="D35" s="21"/>
      <c r="E35" s="21"/>
      <c r="F35" s="22"/>
      <c r="G35" s="22"/>
      <c r="H35" s="22"/>
      <c r="I35" s="22"/>
      <c r="J35" s="10"/>
      <c r="K35" s="10"/>
      <c r="L35" s="10"/>
    </row>
    <row r="36" spans="1:12" s="1" customFormat="1" x14ac:dyDescent="0.2">
      <c r="A36" s="318" t="s">
        <v>3</v>
      </c>
      <c r="B36" s="318"/>
      <c r="C36" s="318"/>
      <c r="D36" s="318"/>
      <c r="E36" s="21"/>
      <c r="F36" s="319"/>
      <c r="G36" s="319"/>
      <c r="H36" s="319"/>
      <c r="I36" s="319"/>
      <c r="J36" s="320"/>
      <c r="K36" s="320"/>
      <c r="L36" s="320"/>
    </row>
    <row r="40" spans="1:12" s="58" customFormat="1" x14ac:dyDescent="0.2">
      <c r="A40" s="58" t="s">
        <v>150</v>
      </c>
    </row>
    <row r="41" spans="1:12" s="38" customFormat="1" x14ac:dyDescent="0.2"/>
  </sheetData>
  <mergeCells count="46">
    <mergeCell ref="A36:D36"/>
    <mergeCell ref="F36:I36"/>
    <mergeCell ref="J36:L36"/>
    <mergeCell ref="A32:D32"/>
    <mergeCell ref="F32:I32"/>
    <mergeCell ref="J32:L32"/>
    <mergeCell ref="A34:D34"/>
    <mergeCell ref="F34:I34"/>
    <mergeCell ref="J34:L34"/>
    <mergeCell ref="C30:F30"/>
    <mergeCell ref="H30:K30"/>
    <mergeCell ref="C27:F27"/>
    <mergeCell ref="H27:K27"/>
    <mergeCell ref="C28:F28"/>
    <mergeCell ref="C29:F29"/>
    <mergeCell ref="H29:K29"/>
    <mergeCell ref="H28:K28"/>
    <mergeCell ref="C22:F22"/>
    <mergeCell ref="H22:K22"/>
    <mergeCell ref="C26:F26"/>
    <mergeCell ref="H26:K26"/>
    <mergeCell ref="C20:F20"/>
    <mergeCell ref="C21:F21"/>
    <mergeCell ref="A25:L25"/>
    <mergeCell ref="C17:F17"/>
    <mergeCell ref="C18:F18"/>
    <mergeCell ref="C19:F19"/>
    <mergeCell ref="H21:K21"/>
    <mergeCell ref="A14:L14"/>
    <mergeCell ref="C15:F15"/>
    <mergeCell ref="C16:F16"/>
    <mergeCell ref="H15:K15"/>
    <mergeCell ref="H16:K16"/>
    <mergeCell ref="H17:K17"/>
    <mergeCell ref="H18:K18"/>
    <mergeCell ref="H19:K19"/>
    <mergeCell ref="H20:K20"/>
    <mergeCell ref="G5:I5"/>
    <mergeCell ref="J5:L5"/>
    <mergeCell ref="D4:F5"/>
    <mergeCell ref="A2:L2"/>
    <mergeCell ref="D3:L3"/>
    <mergeCell ref="G4:L4"/>
    <mergeCell ref="A3:A6"/>
    <mergeCell ref="B3:B6"/>
    <mergeCell ref="C3:C6"/>
  </mergeCells>
  <pageMargins left="0.7" right="0.7" top="0.75" bottom="0.75" header="0.3" footer="0.3"/>
  <pageSetup paperSize="9" scale="66" orientation="landscape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"/>
  <sheetViews>
    <sheetView view="pageBreakPreview" zoomScale="70" zoomScaleSheetLayoutView="70" workbookViewId="0">
      <selection activeCell="H25" sqref="H25"/>
    </sheetView>
  </sheetViews>
  <sheetFormatPr defaultColWidth="8.85546875" defaultRowHeight="12.75" x14ac:dyDescent="0.2"/>
  <cols>
    <col min="1" max="1" width="47.140625" style="88" customWidth="1"/>
    <col min="2" max="2" width="15.140625" style="23" customWidth="1"/>
    <col min="3" max="3" width="15.85546875" style="23" customWidth="1"/>
    <col min="4" max="4" width="11" style="23" customWidth="1"/>
    <col min="5" max="5" width="24.28515625" style="23" customWidth="1"/>
    <col min="6" max="6" width="14.42578125" style="23" customWidth="1"/>
    <col min="7" max="7" width="8.85546875" style="23"/>
    <col min="8" max="8" width="23.28515625" style="23" customWidth="1"/>
    <col min="9" max="16384" width="8.85546875" style="23"/>
  </cols>
  <sheetData>
    <row r="1" spans="1:7" ht="3.6" customHeight="1" x14ac:dyDescent="0.2"/>
    <row r="2" spans="1:7" ht="15.75" customHeight="1" x14ac:dyDescent="0.25">
      <c r="A2" s="322" t="s">
        <v>450</v>
      </c>
      <c r="B2" s="322"/>
      <c r="C2" s="322"/>
      <c r="D2" s="322"/>
      <c r="E2" s="322"/>
      <c r="F2" s="322"/>
      <c r="G2" s="322"/>
    </row>
    <row r="3" spans="1:7" ht="4.1500000000000004" customHeight="1" x14ac:dyDescent="0.2"/>
    <row r="4" spans="1:7" ht="12.75" customHeight="1" x14ac:dyDescent="0.2">
      <c r="A4" s="324" t="s">
        <v>0</v>
      </c>
      <c r="B4" s="323" t="s">
        <v>322</v>
      </c>
      <c r="C4" s="323"/>
      <c r="D4" s="323"/>
      <c r="E4" s="323"/>
      <c r="F4" s="323"/>
      <c r="G4" s="323"/>
    </row>
    <row r="5" spans="1:7" ht="45" customHeight="1" x14ac:dyDescent="0.2">
      <c r="A5" s="324"/>
      <c r="B5" s="312" t="s">
        <v>323</v>
      </c>
      <c r="C5" s="312" t="s">
        <v>415</v>
      </c>
      <c r="D5" s="312"/>
      <c r="E5" s="323" t="s">
        <v>62</v>
      </c>
      <c r="F5" s="323"/>
      <c r="G5" s="323"/>
    </row>
    <row r="6" spans="1:7" ht="135" customHeight="1" x14ac:dyDescent="0.2">
      <c r="A6" s="324"/>
      <c r="B6" s="312"/>
      <c r="C6" s="141" t="s">
        <v>575</v>
      </c>
      <c r="D6" s="27" t="s">
        <v>82</v>
      </c>
      <c r="E6" s="86" t="s">
        <v>261</v>
      </c>
      <c r="F6" s="86" t="s">
        <v>262</v>
      </c>
      <c r="G6" s="86" t="s">
        <v>65</v>
      </c>
    </row>
    <row r="7" spans="1:7" x14ac:dyDescent="0.2">
      <c r="A7" s="87" t="s">
        <v>393</v>
      </c>
      <c r="B7" s="89">
        <f>B9+B10</f>
        <v>0</v>
      </c>
      <c r="C7" s="89">
        <f t="shared" ref="C7:G7" si="0">C9+C10</f>
        <v>0</v>
      </c>
      <c r="D7" s="89">
        <f t="shared" si="0"/>
        <v>0</v>
      </c>
      <c r="E7" s="89">
        <f t="shared" si="0"/>
        <v>3185111</v>
      </c>
      <c r="F7" s="89">
        <f t="shared" si="0"/>
        <v>0</v>
      </c>
      <c r="G7" s="89">
        <f t="shared" si="0"/>
        <v>0</v>
      </c>
    </row>
    <row r="8" spans="1:7" x14ac:dyDescent="0.2">
      <c r="A8" s="86" t="s">
        <v>354</v>
      </c>
      <c r="B8" s="89"/>
      <c r="C8" s="89"/>
      <c r="D8" s="89"/>
      <c r="E8" s="89"/>
      <c r="F8" s="89"/>
      <c r="G8" s="89"/>
    </row>
    <row r="9" spans="1:7" x14ac:dyDescent="0.2">
      <c r="A9" s="86" t="s">
        <v>392</v>
      </c>
      <c r="B9" s="89"/>
      <c r="C9" s="89"/>
      <c r="D9" s="89"/>
      <c r="E9" s="89">
        <v>3185111</v>
      </c>
      <c r="F9" s="89"/>
      <c r="G9" s="89"/>
    </row>
    <row r="10" spans="1:7" x14ac:dyDescent="0.2">
      <c r="A10" s="86" t="s">
        <v>82</v>
      </c>
      <c r="B10" s="89"/>
      <c r="C10" s="89"/>
      <c r="D10" s="89"/>
      <c r="E10" s="89"/>
      <c r="F10" s="89"/>
      <c r="G10" s="89"/>
    </row>
    <row r="11" spans="1:7" ht="25.5" x14ac:dyDescent="0.2">
      <c r="A11" s="87" t="s">
        <v>402</v>
      </c>
      <c r="B11" s="89">
        <f>SUM(B12:B19)</f>
        <v>99588900</v>
      </c>
      <c r="C11" s="89">
        <f t="shared" ref="C11:G11" si="1">SUM(C12:C19)</f>
        <v>0</v>
      </c>
      <c r="D11" s="89">
        <f t="shared" si="1"/>
        <v>0</v>
      </c>
      <c r="E11" s="89">
        <f t="shared" si="1"/>
        <v>0</v>
      </c>
      <c r="F11" s="89">
        <f t="shared" si="1"/>
        <v>6234000</v>
      </c>
      <c r="G11" s="89">
        <f t="shared" si="1"/>
        <v>0</v>
      </c>
    </row>
    <row r="12" spans="1:7" ht="23.25" customHeight="1" x14ac:dyDescent="0.2">
      <c r="A12" s="86" t="s">
        <v>394</v>
      </c>
      <c r="B12" s="29">
        <v>99588900</v>
      </c>
      <c r="C12" s="29"/>
      <c r="D12" s="29"/>
      <c r="E12" s="29"/>
      <c r="F12" s="29">
        <v>5609138</v>
      </c>
      <c r="G12" s="29"/>
    </row>
    <row r="13" spans="1:7" ht="31.5" customHeight="1" x14ac:dyDescent="0.2">
      <c r="A13" s="86" t="s">
        <v>395</v>
      </c>
      <c r="B13" s="29"/>
      <c r="C13" s="29"/>
      <c r="D13" s="29"/>
      <c r="E13" s="29"/>
      <c r="F13" s="29"/>
      <c r="G13" s="29"/>
    </row>
    <row r="14" spans="1:7" ht="25.5" x14ac:dyDescent="0.2">
      <c r="A14" s="86" t="s">
        <v>396</v>
      </c>
      <c r="B14" s="89"/>
      <c r="C14" s="89"/>
      <c r="D14" s="89"/>
      <c r="E14" s="89"/>
      <c r="F14" s="89"/>
      <c r="G14" s="89"/>
    </row>
    <row r="15" spans="1:7" ht="22.5" customHeight="1" x14ac:dyDescent="0.2">
      <c r="A15" s="86" t="s">
        <v>397</v>
      </c>
      <c r="B15" s="29"/>
      <c r="C15" s="29"/>
      <c r="D15" s="29"/>
      <c r="E15" s="29"/>
      <c r="F15" s="29">
        <v>5462</v>
      </c>
      <c r="G15" s="29"/>
    </row>
    <row r="16" spans="1:7" ht="21" customHeight="1" x14ac:dyDescent="0.2">
      <c r="A16" s="86" t="s">
        <v>398</v>
      </c>
      <c r="B16" s="29"/>
      <c r="C16" s="29"/>
      <c r="D16" s="29"/>
      <c r="E16" s="29"/>
      <c r="F16" s="29">
        <v>619400</v>
      </c>
      <c r="G16" s="29"/>
    </row>
    <row r="17" spans="1:7" ht="30.75" customHeight="1" x14ac:dyDescent="0.2">
      <c r="A17" s="86" t="s">
        <v>399</v>
      </c>
      <c r="B17" s="89"/>
      <c r="C17" s="89"/>
      <c r="D17" s="89"/>
      <c r="E17" s="89"/>
      <c r="F17" s="89"/>
      <c r="G17" s="89"/>
    </row>
    <row r="18" spans="1:7" ht="19.5" customHeight="1" x14ac:dyDescent="0.2">
      <c r="A18" s="86" t="s">
        <v>400</v>
      </c>
      <c r="B18" s="89"/>
      <c r="C18" s="89"/>
      <c r="D18" s="89"/>
      <c r="E18" s="89"/>
      <c r="F18" s="89"/>
      <c r="G18" s="89"/>
    </row>
    <row r="19" spans="1:7" ht="31.5" customHeight="1" x14ac:dyDescent="0.2">
      <c r="A19" s="86" t="s">
        <v>401</v>
      </c>
      <c r="B19" s="89"/>
      <c r="C19" s="89"/>
      <c r="D19" s="89"/>
      <c r="E19" s="89"/>
      <c r="F19" s="89"/>
      <c r="G19" s="89"/>
    </row>
    <row r="20" spans="1:7" ht="18" customHeight="1" x14ac:dyDescent="0.2">
      <c r="A20" s="86"/>
      <c r="B20" s="89"/>
      <c r="C20" s="89"/>
      <c r="D20" s="89"/>
      <c r="E20" s="89"/>
      <c r="F20" s="89"/>
      <c r="G20" s="89"/>
    </row>
    <row r="21" spans="1:7" ht="25.5" x14ac:dyDescent="0.2">
      <c r="A21" s="87" t="s">
        <v>408</v>
      </c>
      <c r="B21" s="89">
        <f>SUM(B22:B26)</f>
        <v>0</v>
      </c>
      <c r="C21" s="89">
        <f t="shared" ref="C21:G21" si="2">SUM(C22:C26)</f>
        <v>0</v>
      </c>
      <c r="D21" s="89">
        <f t="shared" si="2"/>
        <v>0</v>
      </c>
      <c r="E21" s="89">
        <f t="shared" si="2"/>
        <v>0</v>
      </c>
      <c r="F21" s="89">
        <f t="shared" si="2"/>
        <v>69000</v>
      </c>
      <c r="G21" s="89">
        <f t="shared" si="2"/>
        <v>0</v>
      </c>
    </row>
    <row r="22" spans="1:7" ht="38.25" x14ac:dyDescent="0.2">
      <c r="A22" s="86" t="s">
        <v>403</v>
      </c>
      <c r="B22" s="89"/>
      <c r="C22" s="89"/>
      <c r="D22" s="89"/>
      <c r="E22" s="89"/>
      <c r="F22" s="89">
        <v>39000</v>
      </c>
      <c r="G22" s="89"/>
    </row>
    <row r="23" spans="1:7" ht="25.5" x14ac:dyDescent="0.2">
      <c r="A23" s="86" t="s">
        <v>404</v>
      </c>
      <c r="B23" s="89"/>
      <c r="C23" s="89"/>
      <c r="D23" s="89"/>
      <c r="E23" s="89"/>
      <c r="F23" s="89"/>
      <c r="G23" s="89"/>
    </row>
    <row r="24" spans="1:7" x14ac:dyDescent="0.2">
      <c r="A24" s="86" t="s">
        <v>405</v>
      </c>
      <c r="B24" s="89"/>
      <c r="C24" s="89"/>
      <c r="D24" s="89"/>
      <c r="E24" s="89"/>
      <c r="F24" s="89">
        <v>30000</v>
      </c>
      <c r="G24" s="89"/>
    </row>
    <row r="25" spans="1:7" ht="25.5" x14ac:dyDescent="0.2">
      <c r="A25" s="86" t="s">
        <v>406</v>
      </c>
      <c r="B25" s="89"/>
      <c r="C25" s="89"/>
      <c r="D25" s="89"/>
      <c r="E25" s="89"/>
      <c r="F25" s="89"/>
      <c r="G25" s="89"/>
    </row>
    <row r="26" spans="1:7" ht="20.25" customHeight="1" x14ac:dyDescent="0.2">
      <c r="A26" s="86" t="s">
        <v>407</v>
      </c>
      <c r="B26" s="89"/>
      <c r="C26" s="89"/>
      <c r="D26" s="89"/>
      <c r="E26" s="89"/>
      <c r="F26" s="89"/>
      <c r="G26" s="89"/>
    </row>
    <row r="27" spans="1:7" ht="11.25" customHeight="1" x14ac:dyDescent="0.2">
      <c r="A27" s="86"/>
      <c r="B27" s="89"/>
      <c r="C27" s="89"/>
      <c r="D27" s="89"/>
      <c r="E27" s="89"/>
      <c r="F27" s="89"/>
      <c r="G27" s="89"/>
    </row>
    <row r="28" spans="1:7" x14ac:dyDescent="0.2">
      <c r="A28" s="87" t="s">
        <v>414</v>
      </c>
      <c r="B28" s="89">
        <f>SUM(B29:B32)</f>
        <v>0</v>
      </c>
      <c r="C28" s="89">
        <f t="shared" ref="C28:G28" si="3">SUM(C29:C32)</f>
        <v>11483900</v>
      </c>
      <c r="D28" s="89">
        <f t="shared" si="3"/>
        <v>0</v>
      </c>
      <c r="E28" s="89">
        <f t="shared" si="3"/>
        <v>0</v>
      </c>
      <c r="F28" s="89">
        <f t="shared" si="3"/>
        <v>0</v>
      </c>
      <c r="G28" s="89">
        <f t="shared" si="3"/>
        <v>0</v>
      </c>
    </row>
    <row r="29" spans="1:7" ht="20.25" customHeight="1" x14ac:dyDescent="0.2">
      <c r="A29" s="86" t="s">
        <v>409</v>
      </c>
      <c r="B29" s="89"/>
      <c r="C29" s="89"/>
      <c r="D29" s="89"/>
      <c r="E29" s="89"/>
      <c r="F29" s="89"/>
      <c r="G29" s="89"/>
    </row>
    <row r="30" spans="1:7" ht="18" customHeight="1" x14ac:dyDescent="0.2">
      <c r="A30" s="86" t="s">
        <v>410</v>
      </c>
      <c r="B30" s="89"/>
      <c r="C30" s="89"/>
      <c r="D30" s="89"/>
      <c r="E30" s="89"/>
      <c r="F30" s="89"/>
      <c r="G30" s="89"/>
    </row>
    <row r="31" spans="1:7" ht="18" customHeight="1" x14ac:dyDescent="0.2">
      <c r="A31" s="86" t="s">
        <v>411</v>
      </c>
      <c r="B31" s="89"/>
      <c r="C31" s="89">
        <v>11483900</v>
      </c>
      <c r="D31" s="89"/>
      <c r="E31" s="89"/>
      <c r="F31" s="89"/>
      <c r="G31" s="89"/>
    </row>
    <row r="32" spans="1:7" ht="25.5" x14ac:dyDescent="0.2">
      <c r="A32" s="86" t="s">
        <v>412</v>
      </c>
      <c r="B32" s="89"/>
      <c r="C32" s="89"/>
      <c r="D32" s="89"/>
      <c r="E32" s="89"/>
      <c r="F32" s="89"/>
      <c r="G32" s="89"/>
    </row>
    <row r="33" spans="1:7" x14ac:dyDescent="0.2">
      <c r="A33" s="87" t="s">
        <v>413</v>
      </c>
      <c r="B33" s="89"/>
      <c r="C33" s="89"/>
      <c r="D33" s="89"/>
      <c r="E33" s="89"/>
      <c r="F33" s="89"/>
      <c r="G33" s="89"/>
    </row>
    <row r="34" spans="1:7" ht="5.45" customHeight="1" x14ac:dyDescent="0.2">
      <c r="A34" s="86"/>
      <c r="B34" s="89"/>
      <c r="C34" s="89"/>
      <c r="D34" s="89"/>
      <c r="E34" s="89"/>
      <c r="F34" s="89"/>
      <c r="G34" s="89"/>
    </row>
    <row r="35" spans="1:7" x14ac:dyDescent="0.2">
      <c r="A35" s="86" t="s">
        <v>331</v>
      </c>
      <c r="B35" s="85">
        <f>B7+B11+B21+B28+B33</f>
        <v>99588900</v>
      </c>
      <c r="C35" s="85">
        <f t="shared" ref="C35:G35" si="4">C7+C11+C21+C28+C33</f>
        <v>11483900</v>
      </c>
      <c r="D35" s="85">
        <f t="shared" si="4"/>
        <v>0</v>
      </c>
      <c r="E35" s="85">
        <f t="shared" si="4"/>
        <v>3185111</v>
      </c>
      <c r="F35" s="85">
        <f t="shared" si="4"/>
        <v>6303000</v>
      </c>
      <c r="G35" s="85">
        <f t="shared" si="4"/>
        <v>0</v>
      </c>
    </row>
  </sheetData>
  <mergeCells count="6">
    <mergeCell ref="A2:G2"/>
    <mergeCell ref="B4:G4"/>
    <mergeCell ref="E5:G5"/>
    <mergeCell ref="A4:A6"/>
    <mergeCell ref="B5:B6"/>
    <mergeCell ref="C5:D5"/>
  </mergeCells>
  <pageMargins left="0.70866141732283472" right="0" top="0.15748031496062992" bottom="0" header="0.31496062992125984" footer="0.31496062992125984"/>
  <pageSetup paperSize="9" scale="7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"/>
  <sheetViews>
    <sheetView view="pageBreakPreview" zoomScale="70" zoomScaleSheetLayoutView="70" workbookViewId="0">
      <selection activeCell="B48" sqref="B48"/>
    </sheetView>
  </sheetViews>
  <sheetFormatPr defaultColWidth="8.85546875" defaultRowHeight="12.75" x14ac:dyDescent="0.2"/>
  <cols>
    <col min="1" max="1" width="47.140625" style="88" customWidth="1"/>
    <col min="2" max="2" width="15.140625" style="23" customWidth="1"/>
    <col min="3" max="3" width="16.28515625" style="23" customWidth="1"/>
    <col min="4" max="4" width="11" style="23" customWidth="1"/>
    <col min="5" max="5" width="24.28515625" style="23" customWidth="1"/>
    <col min="6" max="6" width="14.140625" style="23" customWidth="1"/>
    <col min="7" max="7" width="8.85546875" style="23"/>
    <col min="8" max="8" width="23.28515625" style="23" customWidth="1"/>
    <col min="9" max="16384" width="8.85546875" style="23"/>
  </cols>
  <sheetData>
    <row r="1" spans="1:7" ht="3.6" customHeight="1" x14ac:dyDescent="0.2"/>
    <row r="2" spans="1:7" ht="15.75" customHeight="1" x14ac:dyDescent="0.25">
      <c r="A2" s="322" t="s">
        <v>451</v>
      </c>
      <c r="B2" s="322"/>
      <c r="C2" s="322"/>
      <c r="D2" s="322"/>
      <c r="E2" s="322"/>
      <c r="F2" s="322"/>
      <c r="G2" s="322"/>
    </row>
    <row r="3" spans="1:7" ht="4.1500000000000004" customHeight="1" x14ac:dyDescent="0.2"/>
    <row r="4" spans="1:7" ht="12.75" customHeight="1" x14ac:dyDescent="0.2">
      <c r="A4" s="324" t="s">
        <v>0</v>
      </c>
      <c r="B4" s="323" t="s">
        <v>322</v>
      </c>
      <c r="C4" s="323"/>
      <c r="D4" s="323"/>
      <c r="E4" s="323"/>
      <c r="F4" s="323"/>
      <c r="G4" s="323"/>
    </row>
    <row r="5" spans="1:7" ht="45" customHeight="1" x14ac:dyDescent="0.2">
      <c r="A5" s="324"/>
      <c r="B5" s="312" t="s">
        <v>323</v>
      </c>
      <c r="C5" s="312" t="s">
        <v>415</v>
      </c>
      <c r="D5" s="312"/>
      <c r="E5" s="323" t="s">
        <v>62</v>
      </c>
      <c r="F5" s="323"/>
      <c r="G5" s="323"/>
    </row>
    <row r="6" spans="1:7" ht="131.25" customHeight="1" x14ac:dyDescent="0.2">
      <c r="A6" s="324"/>
      <c r="B6" s="312"/>
      <c r="C6" s="141" t="s">
        <v>575</v>
      </c>
      <c r="D6" s="27" t="s">
        <v>82</v>
      </c>
      <c r="E6" s="86" t="s">
        <v>261</v>
      </c>
      <c r="F6" s="86" t="s">
        <v>262</v>
      </c>
      <c r="G6" s="86" t="s">
        <v>65</v>
      </c>
    </row>
    <row r="7" spans="1:7" x14ac:dyDescent="0.2">
      <c r="A7" s="87" t="s">
        <v>393</v>
      </c>
      <c r="B7" s="89">
        <f>B9+B10</f>
        <v>0</v>
      </c>
      <c r="C7" s="89">
        <f t="shared" ref="C7:G7" si="0">C9+C10</f>
        <v>0</v>
      </c>
      <c r="D7" s="89">
        <f t="shared" si="0"/>
        <v>0</v>
      </c>
      <c r="E7" s="89">
        <f t="shared" si="0"/>
        <v>3185111</v>
      </c>
      <c r="F7" s="89">
        <f t="shared" si="0"/>
        <v>0</v>
      </c>
      <c r="G7" s="89">
        <f t="shared" si="0"/>
        <v>0</v>
      </c>
    </row>
    <row r="8" spans="1:7" x14ac:dyDescent="0.2">
      <c r="A8" s="86" t="s">
        <v>354</v>
      </c>
      <c r="B8" s="89"/>
      <c r="C8" s="89"/>
      <c r="D8" s="89"/>
      <c r="E8" s="89"/>
      <c r="F8" s="89"/>
      <c r="G8" s="89"/>
    </row>
    <row r="9" spans="1:7" x14ac:dyDescent="0.2">
      <c r="A9" s="86" t="s">
        <v>392</v>
      </c>
      <c r="B9" s="89"/>
      <c r="C9" s="89"/>
      <c r="D9" s="89"/>
      <c r="E9" s="89">
        <v>3185111</v>
      </c>
      <c r="F9" s="89"/>
      <c r="G9" s="89"/>
    </row>
    <row r="10" spans="1:7" x14ac:dyDescent="0.2">
      <c r="A10" s="86" t="s">
        <v>82</v>
      </c>
      <c r="B10" s="89"/>
      <c r="C10" s="89"/>
      <c r="D10" s="89"/>
      <c r="E10" s="89"/>
      <c r="F10" s="89"/>
      <c r="G10" s="89"/>
    </row>
    <row r="11" spans="1:7" ht="25.5" x14ac:dyDescent="0.2">
      <c r="A11" s="87" t="s">
        <v>402</v>
      </c>
      <c r="B11" s="89">
        <f>SUM(B12:B19)</f>
        <v>104972700</v>
      </c>
      <c r="C11" s="89">
        <f t="shared" ref="C11:G11" si="1">SUM(C12:C19)</f>
        <v>0</v>
      </c>
      <c r="D11" s="89">
        <f t="shared" si="1"/>
        <v>0</v>
      </c>
      <c r="E11" s="89">
        <f t="shared" si="1"/>
        <v>0</v>
      </c>
      <c r="F11" s="89">
        <f t="shared" si="1"/>
        <v>6234000</v>
      </c>
      <c r="G11" s="89">
        <f t="shared" si="1"/>
        <v>0</v>
      </c>
    </row>
    <row r="12" spans="1:7" x14ac:dyDescent="0.2">
      <c r="A12" s="86" t="s">
        <v>394</v>
      </c>
      <c r="B12" s="29">
        <v>104972700</v>
      </c>
      <c r="C12" s="29"/>
      <c r="D12" s="29"/>
      <c r="E12" s="29"/>
      <c r="F12" s="29">
        <v>5609138</v>
      </c>
      <c r="G12" s="29"/>
    </row>
    <row r="13" spans="1:7" ht="25.5" x14ac:dyDescent="0.2">
      <c r="A13" s="86" t="s">
        <v>395</v>
      </c>
      <c r="B13" s="29"/>
      <c r="C13" s="29"/>
      <c r="D13" s="29"/>
      <c r="E13" s="29"/>
      <c r="F13" s="29"/>
      <c r="G13" s="29"/>
    </row>
    <row r="14" spans="1:7" ht="25.5" x14ac:dyDescent="0.2">
      <c r="A14" s="86" t="s">
        <v>396</v>
      </c>
      <c r="B14" s="89"/>
      <c r="C14" s="89"/>
      <c r="D14" s="89"/>
      <c r="E14" s="89"/>
      <c r="F14" s="89"/>
      <c r="G14" s="89"/>
    </row>
    <row r="15" spans="1:7" x14ac:dyDescent="0.2">
      <c r="A15" s="86" t="s">
        <v>397</v>
      </c>
      <c r="B15" s="29"/>
      <c r="C15" s="29"/>
      <c r="D15" s="29"/>
      <c r="E15" s="29"/>
      <c r="F15" s="29"/>
      <c r="G15" s="29"/>
    </row>
    <row r="16" spans="1:7" x14ac:dyDescent="0.2">
      <c r="A16" s="86" t="s">
        <v>398</v>
      </c>
      <c r="B16" s="29"/>
      <c r="C16" s="29"/>
      <c r="D16" s="29"/>
      <c r="E16" s="29"/>
      <c r="F16" s="29">
        <v>624862</v>
      </c>
      <c r="G16" s="29"/>
    </row>
    <row r="17" spans="1:7" ht="25.5" x14ac:dyDescent="0.2">
      <c r="A17" s="86" t="s">
        <v>399</v>
      </c>
      <c r="B17" s="89"/>
      <c r="C17" s="89"/>
      <c r="D17" s="89"/>
      <c r="E17" s="89"/>
      <c r="F17" s="89"/>
      <c r="G17" s="89"/>
    </row>
    <row r="18" spans="1:7" x14ac:dyDescent="0.2">
      <c r="A18" s="86" t="s">
        <v>400</v>
      </c>
      <c r="B18" s="89"/>
      <c r="C18" s="89"/>
      <c r="D18" s="89"/>
      <c r="E18" s="89"/>
      <c r="F18" s="89"/>
      <c r="G18" s="89"/>
    </row>
    <row r="19" spans="1:7" ht="25.5" x14ac:dyDescent="0.2">
      <c r="A19" s="86" t="s">
        <v>401</v>
      </c>
      <c r="B19" s="89"/>
      <c r="C19" s="89"/>
      <c r="D19" s="89"/>
      <c r="E19" s="89"/>
      <c r="F19" s="89"/>
      <c r="G19" s="89"/>
    </row>
    <row r="20" spans="1:7" ht="5.45" customHeight="1" x14ac:dyDescent="0.2">
      <c r="A20" s="86"/>
      <c r="B20" s="89"/>
      <c r="C20" s="89"/>
      <c r="D20" s="89"/>
      <c r="E20" s="89"/>
      <c r="F20" s="89"/>
      <c r="G20" s="89"/>
    </row>
    <row r="21" spans="1:7" ht="25.5" x14ac:dyDescent="0.2">
      <c r="A21" s="87" t="s">
        <v>408</v>
      </c>
      <c r="B21" s="89">
        <f>SUM(B22:B26)</f>
        <v>0</v>
      </c>
      <c r="C21" s="89">
        <f t="shared" ref="C21:G21" si="2">SUM(C22:C26)</f>
        <v>0</v>
      </c>
      <c r="D21" s="89">
        <f t="shared" si="2"/>
        <v>0</v>
      </c>
      <c r="E21" s="89">
        <f t="shared" si="2"/>
        <v>0</v>
      </c>
      <c r="F21" s="89">
        <f t="shared" si="2"/>
        <v>69000</v>
      </c>
      <c r="G21" s="89">
        <f t="shared" si="2"/>
        <v>0</v>
      </c>
    </row>
    <row r="22" spans="1:7" ht="38.25" x14ac:dyDescent="0.2">
      <c r="A22" s="86" t="s">
        <v>403</v>
      </c>
      <c r="B22" s="89"/>
      <c r="C22" s="89"/>
      <c r="D22" s="89"/>
      <c r="E22" s="89"/>
      <c r="F22" s="89">
        <v>69000</v>
      </c>
      <c r="G22" s="89"/>
    </row>
    <row r="23" spans="1:7" ht="25.5" x14ac:dyDescent="0.2">
      <c r="A23" s="86" t="s">
        <v>404</v>
      </c>
      <c r="B23" s="89"/>
      <c r="C23" s="89"/>
      <c r="D23" s="89"/>
      <c r="E23" s="89"/>
      <c r="F23" s="89"/>
      <c r="G23" s="89"/>
    </row>
    <row r="24" spans="1:7" x14ac:dyDescent="0.2">
      <c r="A24" s="86" t="s">
        <v>405</v>
      </c>
      <c r="B24" s="89"/>
      <c r="C24" s="89"/>
      <c r="D24" s="89"/>
      <c r="E24" s="89"/>
      <c r="F24" s="89"/>
      <c r="G24" s="89"/>
    </row>
    <row r="25" spans="1:7" ht="25.5" x14ac:dyDescent="0.2">
      <c r="A25" s="86" t="s">
        <v>406</v>
      </c>
      <c r="B25" s="89"/>
      <c r="C25" s="89"/>
      <c r="D25" s="89"/>
      <c r="E25" s="89"/>
      <c r="F25" s="89"/>
      <c r="G25" s="89"/>
    </row>
    <row r="26" spans="1:7" ht="25.5" x14ac:dyDescent="0.2">
      <c r="A26" s="86" t="s">
        <v>407</v>
      </c>
      <c r="B26" s="89"/>
      <c r="C26" s="89"/>
      <c r="D26" s="89"/>
      <c r="E26" s="89"/>
      <c r="F26" s="89"/>
      <c r="G26" s="89"/>
    </row>
    <row r="27" spans="1:7" ht="4.1500000000000004" customHeight="1" x14ac:dyDescent="0.2">
      <c r="A27" s="86"/>
      <c r="B27" s="89"/>
      <c r="C27" s="89"/>
      <c r="D27" s="89"/>
      <c r="E27" s="89"/>
      <c r="F27" s="89"/>
      <c r="G27" s="89"/>
    </row>
    <row r="28" spans="1:7" x14ac:dyDescent="0.2">
      <c r="A28" s="87" t="s">
        <v>414</v>
      </c>
      <c r="B28" s="89">
        <f>SUM(B29:B32)</f>
        <v>0</v>
      </c>
      <c r="C28" s="89">
        <f t="shared" ref="C28:G28" si="3">SUM(C29:C32)</f>
        <v>11458500</v>
      </c>
      <c r="D28" s="89">
        <f t="shared" si="3"/>
        <v>0</v>
      </c>
      <c r="E28" s="89">
        <f t="shared" si="3"/>
        <v>0</v>
      </c>
      <c r="F28" s="89">
        <f t="shared" si="3"/>
        <v>0</v>
      </c>
      <c r="G28" s="89">
        <f t="shared" si="3"/>
        <v>0</v>
      </c>
    </row>
    <row r="29" spans="1:7" x14ac:dyDescent="0.2">
      <c r="A29" s="86" t="s">
        <v>409</v>
      </c>
      <c r="B29" s="89"/>
      <c r="C29" s="89"/>
      <c r="D29" s="89"/>
      <c r="E29" s="89"/>
      <c r="F29" s="89"/>
      <c r="G29" s="89"/>
    </row>
    <row r="30" spans="1:7" x14ac:dyDescent="0.2">
      <c r="A30" s="86" t="s">
        <v>410</v>
      </c>
      <c r="B30" s="89"/>
      <c r="C30" s="89"/>
      <c r="D30" s="89"/>
      <c r="E30" s="89"/>
      <c r="F30" s="89"/>
      <c r="G30" s="89"/>
    </row>
    <row r="31" spans="1:7" x14ac:dyDescent="0.2">
      <c r="A31" s="86" t="s">
        <v>411</v>
      </c>
      <c r="B31" s="89"/>
      <c r="C31" s="89">
        <v>11458500</v>
      </c>
      <c r="D31" s="89"/>
      <c r="E31" s="89"/>
      <c r="F31" s="89"/>
      <c r="G31" s="89"/>
    </row>
    <row r="32" spans="1:7" ht="25.5" x14ac:dyDescent="0.2">
      <c r="A32" s="86" t="s">
        <v>412</v>
      </c>
      <c r="B32" s="89"/>
      <c r="C32" s="89"/>
      <c r="D32" s="89"/>
      <c r="E32" s="89"/>
      <c r="F32" s="89"/>
      <c r="G32" s="89"/>
    </row>
    <row r="33" spans="1:7" x14ac:dyDescent="0.2">
      <c r="A33" s="87" t="s">
        <v>413</v>
      </c>
      <c r="B33" s="89"/>
      <c r="C33" s="89"/>
      <c r="D33" s="89"/>
      <c r="E33" s="89"/>
      <c r="F33" s="89"/>
      <c r="G33" s="89"/>
    </row>
    <row r="34" spans="1:7" ht="5.45" customHeight="1" x14ac:dyDescent="0.2">
      <c r="A34" s="86"/>
      <c r="B34" s="89"/>
      <c r="C34" s="89"/>
      <c r="D34" s="89"/>
      <c r="E34" s="89"/>
      <c r="F34" s="89"/>
      <c r="G34" s="89"/>
    </row>
    <row r="35" spans="1:7" x14ac:dyDescent="0.2">
      <c r="A35" s="86" t="s">
        <v>331</v>
      </c>
      <c r="B35" s="85">
        <f>B7+B11+B21+B28+B33</f>
        <v>104972700</v>
      </c>
      <c r="C35" s="85">
        <f t="shared" ref="C35:G35" si="4">C7+C11+C21+C28+C33</f>
        <v>11458500</v>
      </c>
      <c r="D35" s="85">
        <f t="shared" si="4"/>
        <v>0</v>
      </c>
      <c r="E35" s="85">
        <f t="shared" si="4"/>
        <v>3185111</v>
      </c>
      <c r="F35" s="85">
        <f t="shared" si="4"/>
        <v>6303000</v>
      </c>
      <c r="G35" s="85">
        <f t="shared" si="4"/>
        <v>0</v>
      </c>
    </row>
  </sheetData>
  <mergeCells count="6">
    <mergeCell ref="A2:G2"/>
    <mergeCell ref="A4:A6"/>
    <mergeCell ref="B4:G4"/>
    <mergeCell ref="B5:B6"/>
    <mergeCell ref="C5:D5"/>
    <mergeCell ref="E5:G5"/>
  </mergeCells>
  <pageMargins left="0.70866141732283472" right="0" top="0.15748031496062992" bottom="0" header="0.31496062992125984" footer="0.31496062992125984"/>
  <pageSetup paperSize="9" scale="8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"/>
  <sheetViews>
    <sheetView view="pageBreakPreview" zoomScale="70" zoomScaleSheetLayoutView="70" workbookViewId="0">
      <selection activeCell="H41" sqref="H41"/>
    </sheetView>
  </sheetViews>
  <sheetFormatPr defaultColWidth="8.85546875" defaultRowHeight="12.75" x14ac:dyDescent="0.2"/>
  <cols>
    <col min="1" max="1" width="47.140625" style="88" customWidth="1"/>
    <col min="2" max="2" width="15.140625" style="23" customWidth="1"/>
    <col min="3" max="3" width="18.42578125" style="23" customWidth="1"/>
    <col min="4" max="4" width="11" style="23" customWidth="1"/>
    <col min="5" max="5" width="24.28515625" style="23" customWidth="1"/>
    <col min="6" max="6" width="14.140625" style="23" customWidth="1"/>
    <col min="7" max="7" width="8.85546875" style="23"/>
    <col min="8" max="8" width="23.28515625" style="23" customWidth="1"/>
    <col min="9" max="16384" width="8.85546875" style="23"/>
  </cols>
  <sheetData>
    <row r="1" spans="1:7" ht="3.6" customHeight="1" x14ac:dyDescent="0.2"/>
    <row r="2" spans="1:7" ht="15.75" customHeight="1" x14ac:dyDescent="0.25">
      <c r="A2" s="322" t="s">
        <v>452</v>
      </c>
      <c r="B2" s="322"/>
      <c r="C2" s="322"/>
      <c r="D2" s="322"/>
      <c r="E2" s="322"/>
      <c r="F2" s="322"/>
      <c r="G2" s="322"/>
    </row>
    <row r="3" spans="1:7" ht="4.1500000000000004" customHeight="1" x14ac:dyDescent="0.2"/>
    <row r="4" spans="1:7" ht="12.75" customHeight="1" x14ac:dyDescent="0.2">
      <c r="A4" s="324" t="s">
        <v>0</v>
      </c>
      <c r="B4" s="323" t="s">
        <v>322</v>
      </c>
      <c r="C4" s="323"/>
      <c r="D4" s="323"/>
      <c r="E4" s="323"/>
      <c r="F4" s="323"/>
      <c r="G4" s="323"/>
    </row>
    <row r="5" spans="1:7" ht="45" customHeight="1" x14ac:dyDescent="0.2">
      <c r="A5" s="324"/>
      <c r="B5" s="312" t="s">
        <v>323</v>
      </c>
      <c r="C5" s="312" t="s">
        <v>415</v>
      </c>
      <c r="D5" s="312"/>
      <c r="E5" s="323" t="s">
        <v>62</v>
      </c>
      <c r="F5" s="323"/>
      <c r="G5" s="323"/>
    </row>
    <row r="6" spans="1:7" ht="119.25" customHeight="1" x14ac:dyDescent="0.2">
      <c r="A6" s="324"/>
      <c r="B6" s="312"/>
      <c r="C6" s="143" t="s">
        <v>575</v>
      </c>
      <c r="D6" s="27" t="s">
        <v>82</v>
      </c>
      <c r="E6" s="86" t="s">
        <v>261</v>
      </c>
      <c r="F6" s="86" t="s">
        <v>262</v>
      </c>
      <c r="G6" s="86" t="s">
        <v>65</v>
      </c>
    </row>
    <row r="7" spans="1:7" x14ac:dyDescent="0.2">
      <c r="A7" s="87" t="s">
        <v>393</v>
      </c>
      <c r="B7" s="89">
        <f>B9+B10</f>
        <v>0</v>
      </c>
      <c r="C7" s="89">
        <f t="shared" ref="C7:G7" si="0">C9+C10</f>
        <v>0</v>
      </c>
      <c r="D7" s="89">
        <f t="shared" si="0"/>
        <v>0</v>
      </c>
      <c r="E7" s="89">
        <f t="shared" si="0"/>
        <v>3185111</v>
      </c>
      <c r="F7" s="89">
        <f t="shared" si="0"/>
        <v>0</v>
      </c>
      <c r="G7" s="89">
        <f t="shared" si="0"/>
        <v>0</v>
      </c>
    </row>
    <row r="8" spans="1:7" x14ac:dyDescent="0.2">
      <c r="A8" s="86" t="s">
        <v>354</v>
      </c>
      <c r="B8" s="89"/>
      <c r="C8" s="89"/>
      <c r="D8" s="89"/>
      <c r="E8" s="89"/>
      <c r="F8" s="89"/>
      <c r="G8" s="89"/>
    </row>
    <row r="9" spans="1:7" x14ac:dyDescent="0.2">
      <c r="A9" s="86" t="s">
        <v>392</v>
      </c>
      <c r="B9" s="89"/>
      <c r="C9" s="89"/>
      <c r="D9" s="89"/>
      <c r="E9" s="89">
        <v>3185111</v>
      </c>
      <c r="F9" s="89"/>
      <c r="G9" s="89"/>
    </row>
    <row r="10" spans="1:7" x14ac:dyDescent="0.2">
      <c r="A10" s="86" t="s">
        <v>82</v>
      </c>
      <c r="B10" s="89"/>
      <c r="C10" s="89"/>
      <c r="D10" s="89"/>
      <c r="E10" s="89"/>
      <c r="F10" s="89"/>
      <c r="G10" s="89"/>
    </row>
    <row r="11" spans="1:7" ht="25.5" x14ac:dyDescent="0.2">
      <c r="A11" s="87" t="s">
        <v>402</v>
      </c>
      <c r="B11" s="89">
        <f>SUM(B12:B19)</f>
        <v>109390700</v>
      </c>
      <c r="C11" s="89">
        <f t="shared" ref="C11:G11" si="1">SUM(C12:C19)</f>
        <v>0</v>
      </c>
      <c r="D11" s="89">
        <f t="shared" si="1"/>
        <v>0</v>
      </c>
      <c r="E11" s="89">
        <f t="shared" si="1"/>
        <v>0</v>
      </c>
      <c r="F11" s="89">
        <f t="shared" si="1"/>
        <v>6234000</v>
      </c>
      <c r="G11" s="89">
        <f t="shared" si="1"/>
        <v>0</v>
      </c>
    </row>
    <row r="12" spans="1:7" x14ac:dyDescent="0.2">
      <c r="A12" s="86" t="s">
        <v>394</v>
      </c>
      <c r="B12" s="29">
        <v>109390700</v>
      </c>
      <c r="C12" s="29"/>
      <c r="D12" s="29"/>
      <c r="E12" s="29"/>
      <c r="F12" s="29">
        <v>5609138</v>
      </c>
      <c r="G12" s="29"/>
    </row>
    <row r="13" spans="1:7" ht="25.5" x14ac:dyDescent="0.2">
      <c r="A13" s="86" t="s">
        <v>395</v>
      </c>
      <c r="B13" s="29"/>
      <c r="C13" s="29"/>
      <c r="D13" s="29"/>
      <c r="E13" s="29"/>
      <c r="F13" s="29"/>
      <c r="G13" s="29"/>
    </row>
    <row r="14" spans="1:7" ht="25.5" x14ac:dyDescent="0.2">
      <c r="A14" s="86" t="s">
        <v>396</v>
      </c>
      <c r="B14" s="89"/>
      <c r="C14" s="89"/>
      <c r="D14" s="89"/>
      <c r="E14" s="89"/>
      <c r="F14" s="89"/>
      <c r="G14" s="89"/>
    </row>
    <row r="15" spans="1:7" ht="20.25" customHeight="1" x14ac:dyDescent="0.2">
      <c r="A15" s="86" t="s">
        <v>397</v>
      </c>
      <c r="B15" s="29"/>
      <c r="C15" s="29"/>
      <c r="D15" s="29"/>
      <c r="E15" s="29"/>
      <c r="F15" s="29"/>
      <c r="G15" s="29"/>
    </row>
    <row r="16" spans="1:7" ht="21.75" customHeight="1" x14ac:dyDescent="0.2">
      <c r="A16" s="86" t="s">
        <v>398</v>
      </c>
      <c r="B16" s="29"/>
      <c r="C16" s="29"/>
      <c r="D16" s="29"/>
      <c r="E16" s="29"/>
      <c r="F16" s="29">
        <v>624862</v>
      </c>
      <c r="G16" s="29"/>
    </row>
    <row r="17" spans="1:7" ht="25.5" x14ac:dyDescent="0.2">
      <c r="A17" s="86" t="s">
        <v>399</v>
      </c>
      <c r="B17" s="89"/>
      <c r="C17" s="89"/>
      <c r="D17" s="89"/>
      <c r="E17" s="89"/>
      <c r="F17" s="89"/>
      <c r="G17" s="89"/>
    </row>
    <row r="18" spans="1:7" x14ac:dyDescent="0.2">
      <c r="A18" s="86" t="s">
        <v>400</v>
      </c>
      <c r="B18" s="89"/>
      <c r="C18" s="89"/>
      <c r="D18" s="89"/>
      <c r="E18" s="89"/>
      <c r="F18" s="89"/>
      <c r="G18" s="89"/>
    </row>
    <row r="19" spans="1:7" ht="25.5" x14ac:dyDescent="0.2">
      <c r="A19" s="86" t="s">
        <v>401</v>
      </c>
      <c r="B19" s="89"/>
      <c r="C19" s="89"/>
      <c r="D19" s="89"/>
      <c r="E19" s="89"/>
      <c r="F19" s="89"/>
      <c r="G19" s="89"/>
    </row>
    <row r="20" spans="1:7" ht="16.5" customHeight="1" x14ac:dyDescent="0.2">
      <c r="A20" s="86"/>
      <c r="B20" s="89"/>
      <c r="C20" s="89"/>
      <c r="D20" s="89"/>
      <c r="E20" s="89"/>
      <c r="F20" s="89"/>
      <c r="G20" s="89"/>
    </row>
    <row r="21" spans="1:7" ht="25.5" x14ac:dyDescent="0.2">
      <c r="A21" s="87" t="s">
        <v>408</v>
      </c>
      <c r="B21" s="89">
        <f>SUM(B22:B26)</f>
        <v>0</v>
      </c>
      <c r="C21" s="89">
        <f t="shared" ref="C21:G21" si="2">SUM(C22:C26)</f>
        <v>0</v>
      </c>
      <c r="D21" s="89">
        <f t="shared" si="2"/>
        <v>0</v>
      </c>
      <c r="E21" s="89">
        <f t="shared" si="2"/>
        <v>0</v>
      </c>
      <c r="F21" s="89">
        <f t="shared" si="2"/>
        <v>69000</v>
      </c>
      <c r="G21" s="89">
        <f t="shared" si="2"/>
        <v>0</v>
      </c>
    </row>
    <row r="22" spans="1:7" ht="38.25" x14ac:dyDescent="0.2">
      <c r="A22" s="86" t="s">
        <v>403</v>
      </c>
      <c r="B22" s="89"/>
      <c r="C22" s="89"/>
      <c r="D22" s="89"/>
      <c r="E22" s="89"/>
      <c r="F22" s="89">
        <v>69000</v>
      </c>
      <c r="G22" s="89"/>
    </row>
    <row r="23" spans="1:7" ht="25.5" x14ac:dyDescent="0.2">
      <c r="A23" s="86" t="s">
        <v>404</v>
      </c>
      <c r="B23" s="89"/>
      <c r="C23" s="89"/>
      <c r="D23" s="89"/>
      <c r="E23" s="89"/>
      <c r="F23" s="89"/>
      <c r="G23" s="89"/>
    </row>
    <row r="24" spans="1:7" x14ac:dyDescent="0.2">
      <c r="A24" s="86" t="s">
        <v>405</v>
      </c>
      <c r="B24" s="89"/>
      <c r="C24" s="89"/>
      <c r="D24" s="89"/>
      <c r="E24" s="89"/>
      <c r="F24" s="89"/>
      <c r="G24" s="89"/>
    </row>
    <row r="25" spans="1:7" ht="25.5" x14ac:dyDescent="0.2">
      <c r="A25" s="86" t="s">
        <v>406</v>
      </c>
      <c r="B25" s="89"/>
      <c r="C25" s="89"/>
      <c r="D25" s="89"/>
      <c r="E25" s="89"/>
      <c r="F25" s="89"/>
      <c r="G25" s="89"/>
    </row>
    <row r="26" spans="1:7" ht="25.5" x14ac:dyDescent="0.2">
      <c r="A26" s="86" t="s">
        <v>407</v>
      </c>
      <c r="B26" s="89"/>
      <c r="C26" s="89"/>
      <c r="D26" s="89"/>
      <c r="E26" s="89"/>
      <c r="F26" s="89"/>
      <c r="G26" s="89"/>
    </row>
    <row r="27" spans="1:7" ht="16.5" customHeight="1" x14ac:dyDescent="0.2">
      <c r="A27" s="86"/>
      <c r="B27" s="89"/>
      <c r="C27" s="89"/>
      <c r="D27" s="89"/>
      <c r="E27" s="89"/>
      <c r="F27" s="89"/>
      <c r="G27" s="89"/>
    </row>
    <row r="28" spans="1:7" x14ac:dyDescent="0.2">
      <c r="A28" s="87" t="s">
        <v>414</v>
      </c>
      <c r="B28" s="89">
        <f>SUM(B29:B32)</f>
        <v>0</v>
      </c>
      <c r="C28" s="89">
        <f t="shared" ref="C28:G28" si="3">SUM(C29:C32)</f>
        <v>13638400</v>
      </c>
      <c r="D28" s="89">
        <f t="shared" si="3"/>
        <v>0</v>
      </c>
      <c r="E28" s="89">
        <f t="shared" si="3"/>
        <v>0</v>
      </c>
      <c r="F28" s="89">
        <f t="shared" si="3"/>
        <v>0</v>
      </c>
      <c r="G28" s="89">
        <f t="shared" si="3"/>
        <v>0</v>
      </c>
    </row>
    <row r="29" spans="1:7" x14ac:dyDescent="0.2">
      <c r="A29" s="86" t="s">
        <v>409</v>
      </c>
      <c r="B29" s="89"/>
      <c r="C29" s="89"/>
      <c r="D29" s="89"/>
      <c r="E29" s="89"/>
      <c r="F29" s="89"/>
      <c r="G29" s="89"/>
    </row>
    <row r="30" spans="1:7" x14ac:dyDescent="0.2">
      <c r="A30" s="86" t="s">
        <v>410</v>
      </c>
      <c r="B30" s="89"/>
      <c r="C30" s="89"/>
      <c r="D30" s="89"/>
      <c r="E30" s="89"/>
      <c r="F30" s="89"/>
      <c r="G30" s="89"/>
    </row>
    <row r="31" spans="1:7" x14ac:dyDescent="0.2">
      <c r="A31" s="86" t="s">
        <v>411</v>
      </c>
      <c r="B31" s="89"/>
      <c r="C31" s="89">
        <v>13638400</v>
      </c>
      <c r="D31" s="89"/>
      <c r="E31" s="89"/>
      <c r="F31" s="89"/>
      <c r="G31" s="89"/>
    </row>
    <row r="32" spans="1:7" ht="25.5" x14ac:dyDescent="0.2">
      <c r="A32" s="86" t="s">
        <v>412</v>
      </c>
      <c r="B32" s="89"/>
      <c r="C32" s="89"/>
      <c r="D32" s="89"/>
      <c r="E32" s="89"/>
      <c r="F32" s="89"/>
      <c r="G32" s="89"/>
    </row>
    <row r="33" spans="1:7" x14ac:dyDescent="0.2">
      <c r="A33" s="87" t="s">
        <v>413</v>
      </c>
      <c r="B33" s="89"/>
      <c r="C33" s="89"/>
      <c r="D33" s="89"/>
      <c r="E33" s="89"/>
      <c r="F33" s="89"/>
      <c r="G33" s="89"/>
    </row>
    <row r="34" spans="1:7" ht="17.25" customHeight="1" x14ac:dyDescent="0.2">
      <c r="A34" s="86"/>
      <c r="B34" s="89"/>
      <c r="C34" s="89"/>
      <c r="D34" s="89"/>
      <c r="E34" s="89"/>
      <c r="F34" s="89"/>
      <c r="G34" s="89"/>
    </row>
    <row r="35" spans="1:7" x14ac:dyDescent="0.2">
      <c r="A35" s="86" t="s">
        <v>331</v>
      </c>
      <c r="B35" s="85">
        <f>B7+B11+B21+B28+B33</f>
        <v>109390700</v>
      </c>
      <c r="C35" s="85">
        <f t="shared" ref="C35:G35" si="4">C7+C11+C21+C28+C33</f>
        <v>13638400</v>
      </c>
      <c r="D35" s="85">
        <f t="shared" si="4"/>
        <v>0</v>
      </c>
      <c r="E35" s="85">
        <f t="shared" si="4"/>
        <v>3185111</v>
      </c>
      <c r="F35" s="85">
        <f t="shared" si="4"/>
        <v>6303000</v>
      </c>
      <c r="G35" s="85">
        <f t="shared" si="4"/>
        <v>0</v>
      </c>
    </row>
  </sheetData>
  <mergeCells count="6">
    <mergeCell ref="A2:G2"/>
    <mergeCell ref="A4:A6"/>
    <mergeCell ref="B4:G4"/>
    <mergeCell ref="B5:B6"/>
    <mergeCell ref="C5:D5"/>
    <mergeCell ref="E5:G5"/>
  </mergeCells>
  <pageMargins left="0.70866141732283472" right="0" top="0.15748031496062992" bottom="0" header="0.31496062992125984" footer="0.31496062992125984"/>
  <pageSetup paperSize="9" scale="7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69"/>
  <sheetViews>
    <sheetView view="pageBreakPreview" zoomScale="60" workbookViewId="0">
      <selection activeCell="S49" sqref="S49"/>
    </sheetView>
  </sheetViews>
  <sheetFormatPr defaultRowHeight="12.75" x14ac:dyDescent="0.2"/>
  <cols>
    <col min="1" max="1" width="11.85546875" customWidth="1"/>
    <col min="2" max="2" width="17" customWidth="1"/>
    <col min="3" max="3" width="18.28515625" customWidth="1"/>
  </cols>
  <sheetData>
    <row r="2" spans="1:6" ht="29.45" customHeight="1" x14ac:dyDescent="0.25">
      <c r="A2" s="322" t="s">
        <v>448</v>
      </c>
      <c r="B2" s="322"/>
      <c r="C2" s="322"/>
      <c r="D2" s="322"/>
      <c r="E2" s="322"/>
      <c r="F2" s="322"/>
    </row>
    <row r="4" spans="1:6" x14ac:dyDescent="0.2">
      <c r="A4" s="238" t="s">
        <v>321</v>
      </c>
      <c r="B4" s="238" t="s">
        <v>322</v>
      </c>
      <c r="C4" s="238"/>
      <c r="D4" s="238"/>
      <c r="E4" s="238"/>
      <c r="F4" s="238"/>
    </row>
    <row r="5" spans="1:6" ht="123" customHeight="1" x14ac:dyDescent="0.2">
      <c r="A5" s="238"/>
      <c r="B5" s="62" t="s">
        <v>323</v>
      </c>
      <c r="C5" s="142" t="s">
        <v>575</v>
      </c>
      <c r="D5" s="61" t="s">
        <v>82</v>
      </c>
      <c r="E5" s="61" t="s">
        <v>332</v>
      </c>
      <c r="F5" s="61" t="s">
        <v>332</v>
      </c>
    </row>
    <row r="6" spans="1:6" x14ac:dyDescent="0.2">
      <c r="A6" s="61" t="s">
        <v>387</v>
      </c>
      <c r="B6" s="119">
        <v>29427400</v>
      </c>
      <c r="C6" s="61"/>
      <c r="D6" s="61"/>
      <c r="E6" s="61"/>
      <c r="F6" s="61"/>
    </row>
    <row r="7" spans="1:6" x14ac:dyDescent="0.2">
      <c r="A7" s="61" t="s">
        <v>333</v>
      </c>
      <c r="B7" s="119">
        <v>28487400</v>
      </c>
      <c r="C7" s="61"/>
      <c r="D7" s="61"/>
      <c r="E7" s="61"/>
      <c r="F7" s="61"/>
    </row>
    <row r="8" spans="1:6" x14ac:dyDescent="0.2">
      <c r="A8" s="61" t="s">
        <v>324</v>
      </c>
      <c r="B8" s="119">
        <v>17490300</v>
      </c>
      <c r="C8" s="61"/>
      <c r="D8" s="61"/>
      <c r="E8" s="61"/>
      <c r="F8" s="61"/>
    </row>
    <row r="9" spans="1:6" x14ac:dyDescent="0.2">
      <c r="A9" s="61" t="s">
        <v>334</v>
      </c>
      <c r="B9" s="119">
        <v>490800</v>
      </c>
      <c r="C9" s="61"/>
      <c r="D9" s="61"/>
      <c r="E9" s="61"/>
      <c r="F9" s="61"/>
    </row>
    <row r="10" spans="1:6" x14ac:dyDescent="0.2">
      <c r="A10" s="61" t="s">
        <v>326</v>
      </c>
      <c r="B10" s="61">
        <v>327600</v>
      </c>
      <c r="C10" s="61"/>
      <c r="D10" s="61"/>
      <c r="E10" s="61"/>
      <c r="F10" s="61"/>
    </row>
    <row r="11" spans="1:6" x14ac:dyDescent="0.2">
      <c r="A11" s="61" t="s">
        <v>329</v>
      </c>
      <c r="B11" s="61"/>
      <c r="C11" s="61"/>
      <c r="D11" s="61"/>
      <c r="E11" s="61"/>
      <c r="F11" s="61"/>
    </row>
    <row r="12" spans="1:6" x14ac:dyDescent="0.2">
      <c r="A12" s="61" t="s">
        <v>388</v>
      </c>
      <c r="B12" s="119"/>
      <c r="C12" s="61"/>
      <c r="D12" s="61"/>
      <c r="E12" s="61"/>
      <c r="F12" s="61"/>
    </row>
    <row r="13" spans="1:6" x14ac:dyDescent="0.2">
      <c r="A13" s="61" t="s">
        <v>327</v>
      </c>
      <c r="B13" s="61">
        <v>5145900</v>
      </c>
      <c r="C13" s="61"/>
      <c r="D13" s="61"/>
      <c r="E13" s="61"/>
      <c r="F13" s="61"/>
    </row>
    <row r="14" spans="1:6" x14ac:dyDescent="0.2">
      <c r="A14" s="61" t="s">
        <v>325</v>
      </c>
      <c r="B14" s="61">
        <v>1190700</v>
      </c>
      <c r="C14" s="61"/>
      <c r="D14" s="61"/>
      <c r="E14" s="61"/>
      <c r="F14" s="61"/>
    </row>
    <row r="15" spans="1:6" x14ac:dyDescent="0.2">
      <c r="A15" s="61" t="s">
        <v>318</v>
      </c>
      <c r="B15" s="119">
        <v>1169400</v>
      </c>
      <c r="C15" s="61"/>
      <c r="D15" s="61"/>
      <c r="E15" s="61"/>
      <c r="F15" s="61"/>
    </row>
    <row r="16" spans="1:6" x14ac:dyDescent="0.2">
      <c r="A16" s="61" t="s">
        <v>330</v>
      </c>
      <c r="B16" s="119">
        <v>2006100</v>
      </c>
      <c r="C16" s="61"/>
      <c r="D16" s="61"/>
      <c r="E16" s="61"/>
      <c r="F16" s="61"/>
    </row>
    <row r="17" spans="1:6" x14ac:dyDescent="0.2">
      <c r="A17" s="61" t="s">
        <v>328</v>
      </c>
      <c r="B17" s="119">
        <v>770000</v>
      </c>
      <c r="C17" s="61"/>
      <c r="D17" s="61"/>
      <c r="E17" s="61"/>
      <c r="F17" s="61"/>
    </row>
    <row r="18" spans="1:6" x14ac:dyDescent="0.2">
      <c r="A18" s="61" t="s">
        <v>348</v>
      </c>
      <c r="B18" s="119">
        <v>13083300</v>
      </c>
      <c r="C18" s="61"/>
      <c r="D18" s="61"/>
      <c r="E18" s="61"/>
      <c r="F18" s="61"/>
    </row>
    <row r="19" spans="1:6" x14ac:dyDescent="0.2">
      <c r="A19" s="61" t="s">
        <v>389</v>
      </c>
      <c r="B19" s="119"/>
      <c r="C19" s="61"/>
      <c r="D19" s="61"/>
      <c r="E19" s="61"/>
      <c r="F19" s="61"/>
    </row>
    <row r="20" spans="1:6" x14ac:dyDescent="0.2">
      <c r="A20" s="61" t="s">
        <v>391</v>
      </c>
      <c r="B20" s="119"/>
      <c r="C20" s="61"/>
      <c r="D20" s="61"/>
      <c r="E20" s="61"/>
      <c r="F20" s="61"/>
    </row>
    <row r="21" spans="1:6" x14ac:dyDescent="0.2">
      <c r="A21" s="61" t="s">
        <v>390</v>
      </c>
      <c r="B21" s="119"/>
      <c r="C21" s="119">
        <v>11483900</v>
      </c>
      <c r="D21" s="61"/>
      <c r="E21" s="61"/>
      <c r="F21" s="61"/>
    </row>
    <row r="22" spans="1:6" x14ac:dyDescent="0.2">
      <c r="A22" s="120"/>
      <c r="B22" s="119"/>
      <c r="C22" s="61"/>
      <c r="D22" s="61"/>
      <c r="E22" s="61"/>
      <c r="F22" s="61"/>
    </row>
    <row r="23" spans="1:6" x14ac:dyDescent="0.2">
      <c r="A23" s="62" t="s">
        <v>331</v>
      </c>
      <c r="B23" s="83">
        <f>SUM(B6:B22)</f>
        <v>99588900</v>
      </c>
      <c r="C23" s="83">
        <f>SUM(C6:C22)</f>
        <v>11483900</v>
      </c>
      <c r="D23" s="83">
        <f>SUM(D6:D22)</f>
        <v>0</v>
      </c>
      <c r="E23" s="83">
        <f>SUM(E6:E22)</f>
        <v>0</v>
      </c>
      <c r="F23" s="83">
        <f>SUM(F6:F22)</f>
        <v>0</v>
      </c>
    </row>
    <row r="25" spans="1:6" ht="29.45" customHeight="1" x14ac:dyDescent="0.25">
      <c r="A25" s="322" t="s">
        <v>447</v>
      </c>
      <c r="B25" s="322"/>
      <c r="C25" s="322"/>
      <c r="D25" s="322"/>
      <c r="E25" s="322"/>
      <c r="F25" s="322"/>
    </row>
    <row r="27" spans="1:6" x14ac:dyDescent="0.2">
      <c r="A27" s="238" t="s">
        <v>321</v>
      </c>
      <c r="B27" s="238" t="s">
        <v>322</v>
      </c>
      <c r="C27" s="238"/>
      <c r="D27" s="238"/>
      <c r="E27" s="238"/>
      <c r="F27" s="238"/>
    </row>
    <row r="28" spans="1:6" ht="122.25" customHeight="1" x14ac:dyDescent="0.2">
      <c r="A28" s="238"/>
      <c r="B28" s="62" t="s">
        <v>323</v>
      </c>
      <c r="C28" s="142" t="s">
        <v>575</v>
      </c>
      <c r="D28" s="61" t="s">
        <v>82</v>
      </c>
      <c r="E28" s="61" t="s">
        <v>332</v>
      </c>
      <c r="F28" s="61" t="s">
        <v>332</v>
      </c>
    </row>
    <row r="29" spans="1:6" x14ac:dyDescent="0.2">
      <c r="A29" s="61" t="s">
        <v>387</v>
      </c>
      <c r="B29" s="119">
        <v>32584000</v>
      </c>
      <c r="C29" s="61"/>
      <c r="D29" s="61"/>
      <c r="E29" s="61"/>
      <c r="F29" s="61"/>
    </row>
    <row r="30" spans="1:6" x14ac:dyDescent="0.2">
      <c r="A30" s="61" t="s">
        <v>333</v>
      </c>
      <c r="B30" s="119">
        <v>29968000</v>
      </c>
      <c r="C30" s="61"/>
      <c r="D30" s="61"/>
      <c r="E30" s="61"/>
      <c r="F30" s="61"/>
    </row>
    <row r="31" spans="1:6" x14ac:dyDescent="0.2">
      <c r="A31" s="61" t="s">
        <v>324</v>
      </c>
      <c r="B31" s="119">
        <v>18890700</v>
      </c>
      <c r="C31" s="61"/>
      <c r="D31" s="61"/>
      <c r="E31" s="61"/>
      <c r="F31" s="61"/>
    </row>
    <row r="32" spans="1:6" x14ac:dyDescent="0.2">
      <c r="A32" s="61" t="s">
        <v>334</v>
      </c>
      <c r="B32" s="119">
        <v>490800</v>
      </c>
      <c r="C32" s="61"/>
      <c r="D32" s="61"/>
      <c r="E32" s="61"/>
      <c r="F32" s="61"/>
    </row>
    <row r="33" spans="1:6" x14ac:dyDescent="0.2">
      <c r="A33" s="61" t="s">
        <v>326</v>
      </c>
      <c r="B33" s="61">
        <v>353800</v>
      </c>
      <c r="C33" s="61"/>
      <c r="D33" s="61"/>
      <c r="E33" s="61"/>
      <c r="F33" s="61"/>
    </row>
    <row r="34" spans="1:6" x14ac:dyDescent="0.2">
      <c r="A34" s="61" t="s">
        <v>329</v>
      </c>
      <c r="B34" s="61"/>
      <c r="C34" s="61"/>
      <c r="D34" s="61"/>
      <c r="E34" s="61"/>
      <c r="F34" s="61"/>
    </row>
    <row r="35" spans="1:6" x14ac:dyDescent="0.2">
      <c r="A35" s="61" t="s">
        <v>388</v>
      </c>
      <c r="B35" s="119"/>
      <c r="C35" s="61"/>
      <c r="D35" s="61"/>
      <c r="E35" s="61"/>
      <c r="F35" s="61"/>
    </row>
    <row r="36" spans="1:6" x14ac:dyDescent="0.2">
      <c r="A36" s="61" t="s">
        <v>327</v>
      </c>
      <c r="B36" s="61">
        <v>5454600</v>
      </c>
      <c r="C36" s="61"/>
      <c r="D36" s="61"/>
      <c r="E36" s="61"/>
      <c r="F36" s="61"/>
    </row>
    <row r="37" spans="1:6" x14ac:dyDescent="0.2">
      <c r="A37" s="61" t="s">
        <v>325</v>
      </c>
      <c r="B37" s="61">
        <v>1262000</v>
      </c>
      <c r="C37" s="61"/>
      <c r="D37" s="61"/>
      <c r="E37" s="61"/>
      <c r="F37" s="61"/>
    </row>
    <row r="38" spans="1:6" x14ac:dyDescent="0.2">
      <c r="A38" s="61" t="s">
        <v>318</v>
      </c>
      <c r="B38" s="119">
        <v>1192000</v>
      </c>
      <c r="C38" s="61"/>
      <c r="D38" s="61"/>
      <c r="E38" s="61"/>
      <c r="F38" s="61"/>
    </row>
    <row r="39" spans="1:6" x14ac:dyDescent="0.2">
      <c r="A39" s="61" t="s">
        <v>330</v>
      </c>
      <c r="B39" s="119">
        <v>500000</v>
      </c>
      <c r="C39" s="61"/>
      <c r="D39" s="61"/>
      <c r="E39" s="61"/>
      <c r="F39" s="61"/>
    </row>
    <row r="40" spans="1:6" x14ac:dyDescent="0.2">
      <c r="A40" s="61" t="s">
        <v>328</v>
      </c>
      <c r="B40" s="119">
        <v>895000</v>
      </c>
      <c r="C40" s="61"/>
      <c r="D40" s="61"/>
      <c r="E40" s="61"/>
      <c r="F40" s="61"/>
    </row>
    <row r="41" spans="1:6" x14ac:dyDescent="0.2">
      <c r="A41" s="61" t="s">
        <v>348</v>
      </c>
      <c r="B41" s="119">
        <v>13381800</v>
      </c>
      <c r="C41" s="61"/>
      <c r="D41" s="61"/>
      <c r="E41" s="61"/>
      <c r="F41" s="61"/>
    </row>
    <row r="42" spans="1:6" x14ac:dyDescent="0.2">
      <c r="A42" s="61" t="s">
        <v>389</v>
      </c>
      <c r="B42" s="119"/>
      <c r="C42" s="61"/>
      <c r="D42" s="61"/>
      <c r="E42" s="61"/>
      <c r="F42" s="61"/>
    </row>
    <row r="43" spans="1:6" x14ac:dyDescent="0.2">
      <c r="A43" s="61" t="s">
        <v>391</v>
      </c>
      <c r="B43" s="119"/>
      <c r="C43" s="61"/>
      <c r="D43" s="61"/>
      <c r="E43" s="61"/>
      <c r="F43" s="61"/>
    </row>
    <row r="44" spans="1:6" x14ac:dyDescent="0.2">
      <c r="A44" s="61" t="s">
        <v>390</v>
      </c>
      <c r="B44" s="119"/>
      <c r="C44" s="119">
        <v>11458500</v>
      </c>
      <c r="D44" s="61"/>
      <c r="E44" s="61"/>
      <c r="F44" s="61"/>
    </row>
    <row r="45" spans="1:6" x14ac:dyDescent="0.2">
      <c r="A45" s="120"/>
      <c r="B45" s="119"/>
      <c r="C45" s="61"/>
      <c r="D45" s="61"/>
      <c r="E45" s="61"/>
      <c r="F45" s="61"/>
    </row>
    <row r="46" spans="1:6" x14ac:dyDescent="0.2">
      <c r="A46" s="62" t="s">
        <v>331</v>
      </c>
      <c r="B46" s="83">
        <f>SUM(B29:B45)</f>
        <v>104972700</v>
      </c>
      <c r="C46" s="83">
        <f>SUM(C29:C45)</f>
        <v>11458500</v>
      </c>
      <c r="D46" s="83">
        <f>SUM(D29:D45)</f>
        <v>0</v>
      </c>
      <c r="E46" s="83">
        <f>SUM(E29:E45)</f>
        <v>0</v>
      </c>
      <c r="F46" s="83">
        <f>SUM(F29:F45)</f>
        <v>0</v>
      </c>
    </row>
    <row r="48" spans="1:6" ht="29.45" customHeight="1" x14ac:dyDescent="0.25">
      <c r="A48" s="322" t="s">
        <v>449</v>
      </c>
      <c r="B48" s="322"/>
      <c r="C48" s="322"/>
      <c r="D48" s="322"/>
      <c r="E48" s="322"/>
      <c r="F48" s="322"/>
    </row>
    <row r="50" spans="1:6" x14ac:dyDescent="0.2">
      <c r="A50" s="238" t="s">
        <v>321</v>
      </c>
      <c r="B50" s="238" t="s">
        <v>322</v>
      </c>
      <c r="C50" s="238"/>
      <c r="D50" s="238"/>
      <c r="E50" s="238"/>
      <c r="F50" s="238"/>
    </row>
    <row r="51" spans="1:6" ht="135.75" customHeight="1" x14ac:dyDescent="0.2">
      <c r="A51" s="238"/>
      <c r="B51" s="62" t="s">
        <v>323</v>
      </c>
      <c r="C51" s="142" t="s">
        <v>575</v>
      </c>
      <c r="D51" s="61" t="s">
        <v>82</v>
      </c>
      <c r="E51" s="61" t="s">
        <v>332</v>
      </c>
      <c r="F51" s="61" t="s">
        <v>332</v>
      </c>
    </row>
    <row r="52" spans="1:6" x14ac:dyDescent="0.2">
      <c r="A52" s="61" t="s">
        <v>387</v>
      </c>
      <c r="B52" s="119">
        <v>34669000</v>
      </c>
      <c r="C52" s="61"/>
      <c r="D52" s="61"/>
      <c r="E52" s="61"/>
      <c r="F52" s="61"/>
    </row>
    <row r="53" spans="1:6" x14ac:dyDescent="0.2">
      <c r="A53" s="61" t="s">
        <v>333</v>
      </c>
      <c r="B53" s="119">
        <v>31916000</v>
      </c>
      <c r="C53" s="61"/>
      <c r="D53" s="61"/>
      <c r="E53" s="61"/>
      <c r="F53" s="61"/>
    </row>
    <row r="54" spans="1:6" x14ac:dyDescent="0.2">
      <c r="A54" s="61" t="s">
        <v>324</v>
      </c>
      <c r="B54" s="119">
        <v>20108700</v>
      </c>
      <c r="C54" s="61"/>
      <c r="D54" s="61"/>
      <c r="E54" s="61"/>
      <c r="F54" s="61"/>
    </row>
    <row r="55" spans="1:6" x14ac:dyDescent="0.2">
      <c r="A55" s="61" t="s">
        <v>334</v>
      </c>
      <c r="B55" s="119">
        <v>490800</v>
      </c>
      <c r="C55" s="61"/>
      <c r="D55" s="61"/>
      <c r="E55" s="61"/>
      <c r="F55" s="61"/>
    </row>
    <row r="56" spans="1:6" x14ac:dyDescent="0.2">
      <c r="A56" s="61" t="s">
        <v>326</v>
      </c>
      <c r="B56" s="61">
        <v>382000</v>
      </c>
      <c r="C56" s="61"/>
      <c r="D56" s="61"/>
      <c r="E56" s="61"/>
      <c r="F56" s="61"/>
    </row>
    <row r="57" spans="1:6" x14ac:dyDescent="0.2">
      <c r="A57" s="61" t="s">
        <v>329</v>
      </c>
      <c r="B57" s="61"/>
      <c r="C57" s="61"/>
      <c r="D57" s="61"/>
      <c r="E57" s="61"/>
      <c r="F57" s="61"/>
    </row>
    <row r="58" spans="1:6" x14ac:dyDescent="0.2">
      <c r="A58" s="61" t="s">
        <v>388</v>
      </c>
      <c r="B58" s="119"/>
      <c r="C58" s="61"/>
      <c r="D58" s="61"/>
      <c r="E58" s="61"/>
      <c r="F58" s="61"/>
    </row>
    <row r="59" spans="1:6" x14ac:dyDescent="0.2">
      <c r="A59" s="61" t="s">
        <v>327</v>
      </c>
      <c r="B59" s="61">
        <v>5781000</v>
      </c>
      <c r="C59" s="61"/>
      <c r="D59" s="61"/>
      <c r="E59" s="61"/>
      <c r="F59" s="61"/>
    </row>
    <row r="60" spans="1:6" x14ac:dyDescent="0.2">
      <c r="A60" s="61" t="s">
        <v>325</v>
      </c>
      <c r="B60" s="61">
        <v>1337000</v>
      </c>
      <c r="C60" s="61"/>
      <c r="D60" s="61"/>
      <c r="E60" s="61"/>
      <c r="F60" s="61"/>
    </row>
    <row r="61" spans="1:6" x14ac:dyDescent="0.2">
      <c r="A61" s="61" t="s">
        <v>318</v>
      </c>
      <c r="B61" s="119">
        <v>1192000</v>
      </c>
      <c r="C61" s="61"/>
      <c r="D61" s="61"/>
      <c r="E61" s="61"/>
      <c r="F61" s="61"/>
    </row>
    <row r="62" spans="1:6" x14ac:dyDescent="0.2">
      <c r="A62" s="61" t="s">
        <v>330</v>
      </c>
      <c r="B62" s="119"/>
      <c r="C62" s="61"/>
      <c r="D62" s="61"/>
      <c r="E62" s="61"/>
      <c r="F62" s="61"/>
    </row>
    <row r="63" spans="1:6" x14ac:dyDescent="0.2">
      <c r="A63" s="61" t="s">
        <v>328</v>
      </c>
      <c r="B63" s="119">
        <v>895000</v>
      </c>
      <c r="C63" s="61"/>
      <c r="D63" s="61"/>
      <c r="E63" s="61"/>
      <c r="F63" s="61"/>
    </row>
    <row r="64" spans="1:6" x14ac:dyDescent="0.2">
      <c r="A64" s="61" t="s">
        <v>348</v>
      </c>
      <c r="B64" s="119">
        <v>12619200</v>
      </c>
      <c r="C64" s="61"/>
      <c r="D64" s="61"/>
      <c r="E64" s="61"/>
      <c r="F64" s="61"/>
    </row>
    <row r="65" spans="1:6" x14ac:dyDescent="0.2">
      <c r="A65" s="61" t="s">
        <v>389</v>
      </c>
      <c r="B65" s="119"/>
      <c r="C65" s="61"/>
      <c r="D65" s="61"/>
      <c r="E65" s="61"/>
      <c r="F65" s="61"/>
    </row>
    <row r="66" spans="1:6" x14ac:dyDescent="0.2">
      <c r="A66" s="61" t="s">
        <v>391</v>
      </c>
      <c r="B66" s="119"/>
      <c r="C66" s="61"/>
      <c r="D66" s="61"/>
      <c r="E66" s="61"/>
      <c r="F66" s="61"/>
    </row>
    <row r="67" spans="1:6" x14ac:dyDescent="0.2">
      <c r="A67" s="61" t="s">
        <v>390</v>
      </c>
      <c r="B67" s="119"/>
      <c r="C67" s="119">
        <v>13638400</v>
      </c>
      <c r="D67" s="61"/>
      <c r="E67" s="61"/>
      <c r="F67" s="61"/>
    </row>
    <row r="68" spans="1:6" x14ac:dyDescent="0.2">
      <c r="A68" s="120"/>
      <c r="B68" s="119"/>
      <c r="C68" s="61"/>
      <c r="D68" s="61"/>
      <c r="E68" s="61"/>
      <c r="F68" s="61"/>
    </row>
    <row r="69" spans="1:6" x14ac:dyDescent="0.2">
      <c r="A69" s="62" t="s">
        <v>331</v>
      </c>
      <c r="B69" s="83">
        <f>SUM(B52:B68)</f>
        <v>109390700</v>
      </c>
      <c r="C69" s="83">
        <f>SUM(C52:C68)</f>
        <v>13638400</v>
      </c>
      <c r="D69" s="83">
        <f>SUM(D52:D68)</f>
        <v>0</v>
      </c>
      <c r="E69" s="83">
        <f>SUM(E52:E68)</f>
        <v>0</v>
      </c>
      <c r="F69" s="83">
        <f>SUM(F52:F68)</f>
        <v>0</v>
      </c>
    </row>
  </sheetData>
  <mergeCells count="9">
    <mergeCell ref="A50:A51"/>
    <mergeCell ref="B50:F50"/>
    <mergeCell ref="A4:A5"/>
    <mergeCell ref="B4:F4"/>
    <mergeCell ref="A2:F2"/>
    <mergeCell ref="A25:F25"/>
    <mergeCell ref="A27:A28"/>
    <mergeCell ref="B27:F27"/>
    <mergeCell ref="A48:F48"/>
  </mergeCells>
  <pageMargins left="0.70866141732283472" right="0.70866141732283472" top="0.74803149606299213" bottom="0.74803149606299213" header="0.31496062992125984" footer="0.31496062992125984"/>
  <pageSetup paperSize="9" scale="119" orientation="portrait" r:id="rId1"/>
  <rowBreaks count="2" manualBreakCount="2">
    <brk id="24" max="16383" man="1"/>
    <brk id="4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L82"/>
  <sheetViews>
    <sheetView view="pageBreakPreview" zoomScale="70" zoomScaleSheetLayoutView="70" workbookViewId="0">
      <selection activeCell="N80" sqref="N80"/>
    </sheetView>
  </sheetViews>
  <sheetFormatPr defaultRowHeight="12.75" x14ac:dyDescent="0.2"/>
  <cols>
    <col min="1" max="1" width="4.140625" style="1" customWidth="1"/>
    <col min="2" max="2" width="22.85546875" style="1" customWidth="1"/>
    <col min="3" max="4" width="14.7109375" style="1" customWidth="1"/>
    <col min="5" max="5" width="13.7109375" style="1" customWidth="1"/>
    <col min="6" max="6" width="17.42578125" style="1" customWidth="1"/>
    <col min="7" max="8" width="16.28515625" style="1" customWidth="1"/>
    <col min="9" max="9" width="17.140625" style="1" customWidth="1"/>
    <col min="10" max="10" width="9.140625" style="1"/>
    <col min="11" max="11" width="12.140625" style="1" customWidth="1"/>
    <col min="12" max="12" width="11.7109375" style="1" bestFit="1" customWidth="1"/>
    <col min="13" max="16384" width="9.140625" style="1"/>
  </cols>
  <sheetData>
    <row r="1" spans="1:11" ht="3.75" customHeight="1" x14ac:dyDescent="0.2"/>
    <row r="3" spans="1:11" ht="15" customHeight="1" x14ac:dyDescent="0.2">
      <c r="A3" s="329" t="s">
        <v>157</v>
      </c>
      <c r="B3" s="329"/>
      <c r="C3" s="329"/>
      <c r="D3" s="329"/>
      <c r="E3" s="329"/>
      <c r="F3" s="329"/>
      <c r="G3" s="329"/>
      <c r="H3" s="329"/>
      <c r="I3" s="329"/>
      <c r="J3" s="42"/>
      <c r="K3" s="42"/>
    </row>
    <row r="4" spans="1:11" ht="15" customHeight="1" x14ac:dyDescent="0.2">
      <c r="A4" s="41"/>
      <c r="B4" s="41"/>
      <c r="C4" s="41"/>
      <c r="D4" s="41"/>
      <c r="E4" s="41"/>
      <c r="F4" s="41"/>
      <c r="G4" s="41"/>
      <c r="H4" s="41"/>
      <c r="I4" s="41"/>
      <c r="J4" s="42"/>
      <c r="K4" s="42"/>
    </row>
    <row r="5" spans="1:11" ht="15" customHeight="1" x14ac:dyDescent="0.2">
      <c r="A5" s="329" t="s">
        <v>155</v>
      </c>
      <c r="B5" s="329"/>
      <c r="C5" s="329"/>
      <c r="D5" s="329"/>
      <c r="E5" s="329"/>
      <c r="F5" s="329"/>
      <c r="G5" s="329"/>
      <c r="H5" s="329"/>
      <c r="I5" s="329"/>
      <c r="J5" s="42"/>
      <c r="K5" s="42"/>
    </row>
    <row r="6" spans="1:11" x14ac:dyDescent="0.2">
      <c r="A6" s="40" t="s">
        <v>156</v>
      </c>
    </row>
    <row r="7" spans="1:11" ht="13.5" x14ac:dyDescent="0.2">
      <c r="A7" s="333" t="s">
        <v>158</v>
      </c>
      <c r="B7" s="333"/>
      <c r="C7" s="333"/>
      <c r="D7" s="333"/>
      <c r="E7" s="333"/>
      <c r="F7" s="333"/>
      <c r="G7" s="333"/>
      <c r="H7" s="333"/>
      <c r="I7" s="333"/>
    </row>
    <row r="8" spans="1:11" x14ac:dyDescent="0.2">
      <c r="A8" s="40"/>
    </row>
    <row r="9" spans="1:11" ht="12.75" customHeight="1" x14ac:dyDescent="0.2">
      <c r="A9" s="326" t="s">
        <v>159</v>
      </c>
      <c r="B9" s="326"/>
      <c r="C9" s="326"/>
      <c r="D9" s="326"/>
      <c r="E9" s="326"/>
      <c r="F9" s="326"/>
      <c r="G9" s="326"/>
      <c r="H9" s="326"/>
      <c r="I9" s="326"/>
      <c r="J9" s="46"/>
      <c r="K9" s="46"/>
    </row>
    <row r="10" spans="1:11" ht="12.75" customHeight="1" x14ac:dyDescent="0.2">
      <c r="A10" s="43"/>
      <c r="B10" s="43"/>
      <c r="C10" s="43"/>
      <c r="D10" s="43"/>
      <c r="E10" s="43"/>
      <c r="F10" s="43"/>
      <c r="G10" s="43"/>
      <c r="H10" s="43"/>
      <c r="I10" s="43"/>
      <c r="J10" s="46"/>
      <c r="K10" s="46"/>
    </row>
    <row r="11" spans="1:11" x14ac:dyDescent="0.2">
      <c r="A11" s="327" t="s">
        <v>264</v>
      </c>
      <c r="B11" s="328"/>
      <c r="C11" s="328"/>
      <c r="D11" s="328"/>
      <c r="E11" s="328"/>
      <c r="F11" s="328"/>
      <c r="G11" s="328"/>
      <c r="H11" s="328"/>
      <c r="I11" s="328"/>
    </row>
    <row r="13" spans="1:11" ht="30" customHeight="1" x14ac:dyDescent="0.2">
      <c r="A13" s="330" t="s">
        <v>160</v>
      </c>
      <c r="B13" s="330" t="s">
        <v>337</v>
      </c>
      <c r="C13" s="330" t="s">
        <v>165</v>
      </c>
      <c r="D13" s="331" t="s">
        <v>166</v>
      </c>
      <c r="E13" s="332"/>
      <c r="F13" s="332"/>
      <c r="G13" s="332"/>
      <c r="H13" s="330" t="s">
        <v>168</v>
      </c>
      <c r="I13" s="330" t="s">
        <v>169</v>
      </c>
    </row>
    <row r="14" spans="1:11" ht="15" x14ac:dyDescent="0.2">
      <c r="A14" s="330"/>
      <c r="B14" s="330"/>
      <c r="C14" s="330"/>
      <c r="D14" s="330" t="s">
        <v>161</v>
      </c>
      <c r="E14" s="331" t="s">
        <v>12</v>
      </c>
      <c r="F14" s="332"/>
      <c r="G14" s="332"/>
      <c r="H14" s="330"/>
      <c r="I14" s="330"/>
    </row>
    <row r="15" spans="1:11" ht="120" customHeight="1" x14ac:dyDescent="0.2">
      <c r="A15" s="330"/>
      <c r="B15" s="330"/>
      <c r="C15" s="330"/>
      <c r="D15" s="330"/>
      <c r="E15" s="44" t="s">
        <v>167</v>
      </c>
      <c r="F15" s="44" t="s">
        <v>162</v>
      </c>
      <c r="G15" s="48" t="s">
        <v>163</v>
      </c>
      <c r="H15" s="330"/>
      <c r="I15" s="330"/>
    </row>
    <row r="16" spans="1:11" ht="15" x14ac:dyDescent="0.2">
      <c r="A16" s="44">
        <v>1</v>
      </c>
      <c r="B16" s="44">
        <v>2</v>
      </c>
      <c r="C16" s="44">
        <v>3</v>
      </c>
      <c r="D16" s="44">
        <v>4</v>
      </c>
      <c r="E16" s="44">
        <v>5</v>
      </c>
      <c r="F16" s="44">
        <v>6</v>
      </c>
      <c r="G16" s="44">
        <v>7</v>
      </c>
      <c r="H16" s="44">
        <v>8</v>
      </c>
      <c r="I16" s="44">
        <v>9</v>
      </c>
    </row>
    <row r="17" spans="1:12" ht="45" x14ac:dyDescent="0.2">
      <c r="A17" s="44">
        <v>1</v>
      </c>
      <c r="B17" s="63" t="s">
        <v>265</v>
      </c>
      <c r="C17" s="47">
        <v>5</v>
      </c>
      <c r="D17" s="47">
        <f>SUM(E17:G17)</f>
        <v>290183</v>
      </c>
      <c r="E17" s="47">
        <v>187910</v>
      </c>
      <c r="F17" s="47"/>
      <c r="G17" s="47">
        <v>102273</v>
      </c>
      <c r="H17" s="47"/>
      <c r="I17" s="47">
        <f>(D17+H17)*12</f>
        <v>3482196</v>
      </c>
    </row>
    <row r="18" spans="1:12" ht="54" customHeight="1" x14ac:dyDescent="0.2">
      <c r="A18" s="44">
        <v>2</v>
      </c>
      <c r="B18" s="63" t="s">
        <v>266</v>
      </c>
      <c r="C18" s="47">
        <v>8</v>
      </c>
      <c r="D18" s="47">
        <f t="shared" ref="D18:D23" si="0">SUM(E18:G18)</f>
        <v>146709</v>
      </c>
      <c r="E18" s="47">
        <v>53818</v>
      </c>
      <c r="F18" s="47"/>
      <c r="G18" s="47">
        <v>92891</v>
      </c>
      <c r="H18" s="47"/>
      <c r="I18" s="47">
        <f t="shared" ref="I18:I23" si="1">(D18+H18)*12</f>
        <v>1760508</v>
      </c>
    </row>
    <row r="19" spans="1:12" ht="76.900000000000006" customHeight="1" x14ac:dyDescent="0.2">
      <c r="A19" s="44">
        <v>3</v>
      </c>
      <c r="B19" s="70" t="s">
        <v>339</v>
      </c>
      <c r="C19" s="47">
        <v>175.6</v>
      </c>
      <c r="D19" s="47">
        <f t="shared" si="0"/>
        <v>2443450</v>
      </c>
      <c r="E19" s="47">
        <v>1848683.11</v>
      </c>
      <c r="F19" s="47">
        <v>277302</v>
      </c>
      <c r="G19" s="47">
        <v>317464.89</v>
      </c>
      <c r="H19" s="47"/>
      <c r="I19" s="47">
        <f>(D19+H19)*12</f>
        <v>29321400</v>
      </c>
      <c r="J19" s="1">
        <v>29321400</v>
      </c>
      <c r="L19" s="59">
        <f>SUM(J19-I19)</f>
        <v>0</v>
      </c>
    </row>
    <row r="20" spans="1:12" ht="132" customHeight="1" x14ac:dyDescent="0.2">
      <c r="A20" s="44">
        <v>4</v>
      </c>
      <c r="B20" s="70" t="s">
        <v>340</v>
      </c>
      <c r="C20" s="47">
        <v>27.5</v>
      </c>
      <c r="D20" s="47">
        <f>SUM(E20:G20)</f>
        <v>531291.97</v>
      </c>
      <c r="E20" s="47">
        <v>292181.96999999997</v>
      </c>
      <c r="F20" s="47">
        <v>41910</v>
      </c>
      <c r="G20" s="47">
        <v>197200</v>
      </c>
      <c r="H20" s="47"/>
      <c r="I20" s="47">
        <f>(D20+H20)*12</f>
        <v>6375503.6399999997</v>
      </c>
      <c r="K20" s="1">
        <v>28401000</v>
      </c>
      <c r="L20" s="59">
        <f>SUM(K20-I17-I18-I20-I21-I22-I23)</f>
        <v>0</v>
      </c>
    </row>
    <row r="21" spans="1:12" ht="45" x14ac:dyDescent="0.2">
      <c r="A21" s="44">
        <v>5</v>
      </c>
      <c r="B21" s="63" t="s">
        <v>267</v>
      </c>
      <c r="C21" s="47">
        <v>15.5</v>
      </c>
      <c r="D21" s="47">
        <f t="shared" si="0"/>
        <v>175323.5</v>
      </c>
      <c r="E21" s="47">
        <v>68778.5</v>
      </c>
      <c r="F21" s="47">
        <v>6897</v>
      </c>
      <c r="G21" s="47">
        <v>99648</v>
      </c>
      <c r="H21" s="47"/>
      <c r="I21" s="47">
        <f t="shared" si="1"/>
        <v>2103882</v>
      </c>
    </row>
    <row r="22" spans="1:12" ht="15" x14ac:dyDescent="0.2">
      <c r="A22" s="44">
        <v>6</v>
      </c>
      <c r="B22" s="63" t="s">
        <v>268</v>
      </c>
      <c r="C22" s="47">
        <v>7</v>
      </c>
      <c r="D22" s="47">
        <f t="shared" si="0"/>
        <v>185394</v>
      </c>
      <c r="E22" s="47">
        <v>36524</v>
      </c>
      <c r="F22" s="47"/>
      <c r="G22" s="47">
        <v>148870</v>
      </c>
      <c r="H22" s="47"/>
      <c r="I22" s="47">
        <f t="shared" si="1"/>
        <v>2224728</v>
      </c>
    </row>
    <row r="23" spans="1:12" ht="30" x14ac:dyDescent="0.2">
      <c r="A23" s="44">
        <v>7</v>
      </c>
      <c r="B23" s="63" t="s">
        <v>269</v>
      </c>
      <c r="C23" s="47">
        <v>63.73</v>
      </c>
      <c r="D23" s="47">
        <f t="shared" si="0"/>
        <v>972657.91</v>
      </c>
      <c r="E23" s="47">
        <v>290217.90999999997</v>
      </c>
      <c r="F23" s="47">
        <v>133260</v>
      </c>
      <c r="G23" s="47">
        <v>549180</v>
      </c>
      <c r="H23" s="47">
        <v>65190.62</v>
      </c>
      <c r="I23" s="47">
        <f t="shared" si="1"/>
        <v>12454182.359999999</v>
      </c>
    </row>
    <row r="24" spans="1:12" ht="15" x14ac:dyDescent="0.2">
      <c r="A24" s="44">
        <v>8</v>
      </c>
      <c r="B24" s="63" t="s">
        <v>270</v>
      </c>
      <c r="C24" s="47"/>
      <c r="D24" s="47">
        <f>SUM(E24:G24)</f>
        <v>0</v>
      </c>
      <c r="E24" s="47"/>
      <c r="F24" s="47"/>
      <c r="G24" s="47"/>
      <c r="H24" s="47"/>
      <c r="I24" s="47">
        <f>(D24+H24)*12</f>
        <v>0</v>
      </c>
    </row>
    <row r="25" spans="1:12" ht="15" x14ac:dyDescent="0.2">
      <c r="A25" s="325" t="s">
        <v>164</v>
      </c>
      <c r="B25" s="325"/>
      <c r="C25" s="47">
        <f t="shared" ref="C25:I25" si="2">SUM(C17:C24)</f>
        <v>302.33</v>
      </c>
      <c r="D25" s="47">
        <f t="shared" si="2"/>
        <v>4745009.38</v>
      </c>
      <c r="E25" s="47">
        <f t="shared" si="2"/>
        <v>2778113.49</v>
      </c>
      <c r="F25" s="47">
        <f t="shared" si="2"/>
        <v>459369</v>
      </c>
      <c r="G25" s="47">
        <f t="shared" si="2"/>
        <v>1507526.89</v>
      </c>
      <c r="H25" s="47">
        <f t="shared" si="2"/>
        <v>65190.62</v>
      </c>
      <c r="I25" s="47">
        <f t="shared" si="2"/>
        <v>57722400</v>
      </c>
      <c r="K25" s="1">
        <f>SUM(J19:K24)</f>
        <v>57722400</v>
      </c>
    </row>
    <row r="27" spans="1:12" ht="25.9" customHeight="1" x14ac:dyDescent="0.2">
      <c r="A27" s="326" t="s">
        <v>171</v>
      </c>
      <c r="B27" s="326"/>
      <c r="C27" s="326"/>
      <c r="D27" s="326"/>
      <c r="E27" s="326"/>
      <c r="F27" s="326"/>
      <c r="G27" s="326"/>
      <c r="H27" s="326"/>
      <c r="I27" s="326"/>
      <c r="J27" s="46"/>
      <c r="K27" s="46"/>
    </row>
    <row r="28" spans="1:12" ht="15" x14ac:dyDescent="0.25">
      <c r="B28" s="50" t="s">
        <v>170</v>
      </c>
    </row>
    <row r="29" spans="1:12" ht="15.6" customHeight="1" x14ac:dyDescent="0.2">
      <c r="A29" s="327" t="s">
        <v>274</v>
      </c>
      <c r="B29" s="328"/>
      <c r="C29" s="328"/>
      <c r="D29" s="328"/>
      <c r="E29" s="328"/>
      <c r="F29" s="328"/>
      <c r="G29" s="328"/>
      <c r="H29" s="328"/>
      <c r="I29" s="328"/>
    </row>
    <row r="31" spans="1:12" ht="90" x14ac:dyDescent="0.2">
      <c r="A31" s="44" t="s">
        <v>160</v>
      </c>
      <c r="B31" s="44" t="s">
        <v>172</v>
      </c>
      <c r="C31" s="44" t="s">
        <v>173</v>
      </c>
      <c r="D31" s="44" t="s">
        <v>174</v>
      </c>
      <c r="E31" s="44" t="s">
        <v>175</v>
      </c>
      <c r="F31" s="44" t="s">
        <v>181</v>
      </c>
      <c r="G31" s="44" t="s">
        <v>148</v>
      </c>
      <c r="I31" s="51"/>
    </row>
    <row r="32" spans="1:12" ht="15" x14ac:dyDescent="0.2">
      <c r="A32" s="44">
        <v>1</v>
      </c>
      <c r="B32" s="44">
        <v>2</v>
      </c>
      <c r="C32" s="44">
        <v>3</v>
      </c>
      <c r="D32" s="44">
        <v>4</v>
      </c>
      <c r="E32" s="44">
        <v>5</v>
      </c>
      <c r="F32" s="44">
        <v>6</v>
      </c>
      <c r="G32" s="44">
        <v>7</v>
      </c>
      <c r="I32" s="51"/>
    </row>
    <row r="33" spans="1:11" ht="15" x14ac:dyDescent="0.2">
      <c r="A33" s="44">
        <v>1</v>
      </c>
      <c r="B33" s="44" t="s">
        <v>271</v>
      </c>
      <c r="C33" s="47"/>
      <c r="D33" s="47"/>
      <c r="E33" s="47"/>
      <c r="F33" s="39" t="s">
        <v>176</v>
      </c>
      <c r="G33" s="47">
        <f>C33*D33*E33</f>
        <v>0</v>
      </c>
      <c r="I33" s="52"/>
      <c r="J33" s="1" t="s">
        <v>343</v>
      </c>
    </row>
    <row r="34" spans="1:11" ht="15" x14ac:dyDescent="0.2">
      <c r="A34" s="44">
        <v>2</v>
      </c>
      <c r="B34" s="44" t="s">
        <v>272</v>
      </c>
      <c r="C34" s="47"/>
      <c r="D34" s="47"/>
      <c r="E34" s="47"/>
      <c r="F34" s="39" t="s">
        <v>176</v>
      </c>
      <c r="G34" s="47">
        <f>C34*D34*E34</f>
        <v>0</v>
      </c>
      <c r="I34" s="52"/>
      <c r="J34" s="1" t="s">
        <v>344</v>
      </c>
    </row>
    <row r="35" spans="1:11" ht="15" x14ac:dyDescent="0.2">
      <c r="A35" s="44">
        <v>3</v>
      </c>
      <c r="B35" s="44" t="s">
        <v>273</v>
      </c>
      <c r="C35" s="47" t="s">
        <v>176</v>
      </c>
      <c r="D35" s="47"/>
      <c r="E35" s="47" t="s">
        <v>176</v>
      </c>
      <c r="F35" s="39"/>
      <c r="G35" s="47">
        <f>D35+F35</f>
        <v>0</v>
      </c>
      <c r="I35" s="52"/>
      <c r="J35" s="1" t="s">
        <v>344</v>
      </c>
    </row>
    <row r="36" spans="1:11" ht="15" x14ac:dyDescent="0.2">
      <c r="A36" s="44"/>
      <c r="B36" s="45" t="s">
        <v>164</v>
      </c>
      <c r="C36" s="47" t="s">
        <v>176</v>
      </c>
      <c r="D36" s="47" t="s">
        <v>176</v>
      </c>
      <c r="E36" s="47" t="s">
        <v>176</v>
      </c>
      <c r="F36" s="47" t="s">
        <v>176</v>
      </c>
      <c r="G36" s="47">
        <f>SUM(G33:G34)</f>
        <v>0</v>
      </c>
      <c r="I36" s="52"/>
    </row>
    <row r="38" spans="1:11" ht="19.149999999999999" customHeight="1" x14ac:dyDescent="0.2">
      <c r="A38" s="326" t="s">
        <v>183</v>
      </c>
      <c r="B38" s="326"/>
      <c r="C38" s="326"/>
      <c r="D38" s="326"/>
      <c r="E38" s="326"/>
      <c r="F38" s="326"/>
      <c r="G38" s="326"/>
      <c r="H38" s="326"/>
      <c r="I38" s="326"/>
      <c r="J38" s="46"/>
      <c r="K38" s="46"/>
    </row>
    <row r="39" spans="1:11" ht="12.75" customHeight="1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6"/>
      <c r="K39" s="46"/>
    </row>
    <row r="40" spans="1:11" x14ac:dyDescent="0.2">
      <c r="A40" s="328" t="s">
        <v>341</v>
      </c>
      <c r="B40" s="328"/>
      <c r="C40" s="328"/>
      <c r="D40" s="328"/>
      <c r="E40" s="328"/>
      <c r="F40" s="328"/>
      <c r="G40" s="328"/>
      <c r="H40" s="328"/>
      <c r="I40" s="328"/>
    </row>
    <row r="42" spans="1:11" ht="75" x14ac:dyDescent="0.2">
      <c r="A42" s="44" t="s">
        <v>160</v>
      </c>
      <c r="B42" s="330" t="s">
        <v>172</v>
      </c>
      <c r="C42" s="330"/>
      <c r="D42" s="44" t="s">
        <v>182</v>
      </c>
      <c r="E42" s="44" t="s">
        <v>179</v>
      </c>
      <c r="F42" s="44" t="s">
        <v>180</v>
      </c>
      <c r="G42" s="44" t="s">
        <v>177</v>
      </c>
    </row>
    <row r="43" spans="1:11" ht="15" x14ac:dyDescent="0.2">
      <c r="A43" s="44">
        <v>1</v>
      </c>
      <c r="B43" s="330">
        <v>2</v>
      </c>
      <c r="C43" s="330"/>
      <c r="D43" s="44">
        <v>3</v>
      </c>
      <c r="E43" s="44">
        <v>4</v>
      </c>
      <c r="F43" s="44">
        <v>5</v>
      </c>
      <c r="G43" s="44">
        <v>6</v>
      </c>
    </row>
    <row r="44" spans="1:11" ht="147" customHeight="1" x14ac:dyDescent="0.2">
      <c r="A44" s="44">
        <v>1</v>
      </c>
      <c r="B44" s="336" t="s">
        <v>422</v>
      </c>
      <c r="C44" s="336"/>
      <c r="D44" s="47">
        <v>20</v>
      </c>
      <c r="E44" s="47">
        <v>2</v>
      </c>
      <c r="F44" s="47">
        <v>2650</v>
      </c>
      <c r="G44" s="47">
        <f>D44*E44*F44</f>
        <v>106000</v>
      </c>
      <c r="J44" s="64" t="s">
        <v>342</v>
      </c>
      <c r="K44" s="64" t="s">
        <v>387</v>
      </c>
    </row>
    <row r="45" spans="1:11" ht="106.9" customHeight="1" x14ac:dyDescent="0.2">
      <c r="A45" s="44">
        <v>2</v>
      </c>
      <c r="B45" s="336" t="s">
        <v>423</v>
      </c>
      <c r="C45" s="336"/>
      <c r="D45" s="47">
        <v>18</v>
      </c>
      <c r="E45" s="47">
        <v>2</v>
      </c>
      <c r="F45" s="47">
        <v>2400</v>
      </c>
      <c r="G45" s="47">
        <f>D45*E45*F45</f>
        <v>86400</v>
      </c>
      <c r="J45" s="64" t="s">
        <v>342</v>
      </c>
      <c r="K45" s="64" t="s">
        <v>333</v>
      </c>
    </row>
    <row r="46" spans="1:11" ht="15" x14ac:dyDescent="0.2">
      <c r="A46" s="44"/>
      <c r="B46" s="330" t="s">
        <v>164</v>
      </c>
      <c r="C46" s="330"/>
      <c r="D46" s="44" t="s">
        <v>176</v>
      </c>
      <c r="E46" s="44" t="s">
        <v>176</v>
      </c>
      <c r="F46" s="44" t="s">
        <v>176</v>
      </c>
      <c r="G46" s="47">
        <f>SUM(G44:G45)</f>
        <v>192400</v>
      </c>
    </row>
    <row r="47" spans="1:11" ht="13.5" x14ac:dyDescent="0.2">
      <c r="B47" s="49" t="s">
        <v>178</v>
      </c>
    </row>
    <row r="48" spans="1:11" ht="19.149999999999999" customHeight="1" x14ac:dyDescent="0.2">
      <c r="A48" s="328" t="s">
        <v>274</v>
      </c>
      <c r="B48" s="328"/>
      <c r="C48" s="328"/>
      <c r="D48" s="328"/>
      <c r="E48" s="328"/>
      <c r="F48" s="328"/>
      <c r="G48" s="328"/>
      <c r="H48" s="328"/>
      <c r="I48" s="328"/>
    </row>
    <row r="50" spans="1:11" ht="75" x14ac:dyDescent="0.2">
      <c r="A50" s="44" t="s">
        <v>160</v>
      </c>
      <c r="B50" s="44" t="s">
        <v>172</v>
      </c>
      <c r="C50" s="44" t="s">
        <v>182</v>
      </c>
      <c r="D50" s="44" t="s">
        <v>179</v>
      </c>
      <c r="E50" s="44" t="s">
        <v>180</v>
      </c>
      <c r="F50" s="44" t="s">
        <v>177</v>
      </c>
    </row>
    <row r="51" spans="1:11" ht="15" x14ac:dyDescent="0.2">
      <c r="A51" s="44">
        <v>1</v>
      </c>
      <c r="B51" s="44">
        <v>2</v>
      </c>
      <c r="C51" s="44">
        <v>3</v>
      </c>
      <c r="D51" s="44">
        <v>4</v>
      </c>
      <c r="E51" s="44">
        <v>5</v>
      </c>
      <c r="F51" s="44">
        <v>6</v>
      </c>
    </row>
    <row r="52" spans="1:11" ht="120" x14ac:dyDescent="0.2">
      <c r="A52" s="44">
        <v>1</v>
      </c>
      <c r="B52" s="44" t="s">
        <v>275</v>
      </c>
      <c r="C52" s="47"/>
      <c r="D52" s="47"/>
      <c r="E52" s="47">
        <v>50</v>
      </c>
      <c r="F52" s="47">
        <f>C52*D52*E52</f>
        <v>0</v>
      </c>
      <c r="J52" s="1" t="s">
        <v>342</v>
      </c>
    </row>
    <row r="53" spans="1:11" ht="15" x14ac:dyDescent="0.2">
      <c r="A53" s="44">
        <v>2</v>
      </c>
      <c r="B53" s="63"/>
      <c r="C53" s="47"/>
      <c r="D53" s="47"/>
      <c r="E53" s="47"/>
      <c r="F53" s="47">
        <f>C53*D53*E53</f>
        <v>0</v>
      </c>
    </row>
    <row r="54" spans="1:11" ht="15" x14ac:dyDescent="0.2">
      <c r="A54" s="44"/>
      <c r="B54" s="45" t="s">
        <v>164</v>
      </c>
      <c r="C54" s="44" t="s">
        <v>176</v>
      </c>
      <c r="D54" s="44" t="s">
        <v>176</v>
      </c>
      <c r="E54" s="44" t="s">
        <v>176</v>
      </c>
      <c r="F54" s="47">
        <f>SUM(F52:F53)</f>
        <v>0</v>
      </c>
    </row>
    <row r="55" spans="1:11" x14ac:dyDescent="0.2">
      <c r="J55" s="1" t="s">
        <v>279</v>
      </c>
      <c r="K55" s="59"/>
    </row>
    <row r="56" spans="1:11" ht="15" x14ac:dyDescent="0.2">
      <c r="A56" s="51"/>
      <c r="B56" s="71"/>
      <c r="C56" s="51"/>
      <c r="D56" s="51"/>
      <c r="E56" s="51"/>
      <c r="F56" s="52"/>
    </row>
    <row r="57" spans="1:11" ht="28.9" customHeight="1" x14ac:dyDescent="0.2">
      <c r="A57" s="334" t="s">
        <v>345</v>
      </c>
      <c r="B57" s="335"/>
      <c r="C57" s="335"/>
      <c r="D57" s="335"/>
      <c r="E57" s="335"/>
      <c r="F57" s="335"/>
      <c r="G57" s="335"/>
      <c r="H57" s="335"/>
      <c r="I57" s="335"/>
    </row>
    <row r="58" spans="1:11" ht="13.9" customHeight="1" x14ac:dyDescent="0.2"/>
    <row r="59" spans="1:11" ht="75" x14ac:dyDescent="0.2">
      <c r="A59" s="44" t="s">
        <v>160</v>
      </c>
      <c r="B59" s="44" t="s">
        <v>172</v>
      </c>
      <c r="C59" s="44" t="s">
        <v>182</v>
      </c>
      <c r="D59" s="44" t="s">
        <v>179</v>
      </c>
      <c r="E59" s="44" t="s">
        <v>180</v>
      </c>
      <c r="F59" s="44" t="s">
        <v>177</v>
      </c>
    </row>
    <row r="60" spans="1:11" ht="15" x14ac:dyDescent="0.2">
      <c r="A60" s="44">
        <v>1</v>
      </c>
      <c r="B60" s="44">
        <v>2</v>
      </c>
      <c r="C60" s="44">
        <v>3</v>
      </c>
      <c r="D60" s="44">
        <v>4</v>
      </c>
      <c r="E60" s="44">
        <v>5</v>
      </c>
      <c r="F60" s="44">
        <v>6</v>
      </c>
    </row>
    <row r="61" spans="1:11" ht="15" x14ac:dyDescent="0.2">
      <c r="A61" s="44">
        <v>1</v>
      </c>
      <c r="B61" s="72"/>
      <c r="C61" s="47"/>
      <c r="D61" s="47"/>
      <c r="E61" s="47"/>
      <c r="F61" s="47">
        <f>C61*D61*E61</f>
        <v>0</v>
      </c>
      <c r="J61" s="1" t="s">
        <v>346</v>
      </c>
    </row>
    <row r="62" spans="1:11" ht="15" x14ac:dyDescent="0.2">
      <c r="A62" s="44">
        <v>2</v>
      </c>
      <c r="B62" s="63"/>
      <c r="C62" s="47"/>
      <c r="D62" s="47"/>
      <c r="E62" s="47"/>
      <c r="F62" s="47">
        <f>C62*D62*E62</f>
        <v>0</v>
      </c>
    </row>
    <row r="63" spans="1:11" ht="15" x14ac:dyDescent="0.2">
      <c r="A63" s="44"/>
      <c r="B63" s="45" t="s">
        <v>164</v>
      </c>
      <c r="C63" s="44" t="s">
        <v>176</v>
      </c>
      <c r="D63" s="44" t="s">
        <v>176</v>
      </c>
      <c r="E63" s="44" t="s">
        <v>176</v>
      </c>
      <c r="F63" s="47">
        <f>SUM(F61:F62)</f>
        <v>0</v>
      </c>
    </row>
    <row r="64" spans="1:11" ht="42" customHeight="1" x14ac:dyDescent="0.2">
      <c r="A64" s="340" t="s">
        <v>185</v>
      </c>
      <c r="B64" s="340"/>
      <c r="C64" s="340"/>
      <c r="D64" s="340"/>
      <c r="E64" s="340"/>
      <c r="F64" s="340"/>
      <c r="G64" s="340"/>
      <c r="H64" s="340"/>
      <c r="I64" s="340"/>
      <c r="J64" s="46"/>
      <c r="K64" s="46"/>
    </row>
    <row r="65" spans="1:11" ht="16.149999999999999" customHeight="1" x14ac:dyDescent="0.2">
      <c r="A65" s="54"/>
      <c r="B65" s="54"/>
      <c r="C65" s="54"/>
      <c r="D65" s="54"/>
      <c r="E65" s="54"/>
      <c r="F65" s="54"/>
      <c r="G65" s="54"/>
      <c r="H65" s="54"/>
      <c r="I65" s="54"/>
      <c r="J65" s="46"/>
      <c r="K65" s="46"/>
    </row>
    <row r="66" spans="1:11" x14ac:dyDescent="0.2">
      <c r="A66" s="327" t="s">
        <v>276</v>
      </c>
      <c r="B66" s="328"/>
      <c r="C66" s="328"/>
      <c r="D66" s="328"/>
      <c r="E66" s="328"/>
      <c r="F66" s="328"/>
      <c r="G66" s="328"/>
      <c r="H66" s="328"/>
      <c r="I66" s="328"/>
    </row>
    <row r="67" spans="1:11" ht="13.5" x14ac:dyDescent="0.2">
      <c r="B67" s="49" t="s">
        <v>184</v>
      </c>
    </row>
    <row r="68" spans="1:11" ht="60" x14ac:dyDescent="0.2">
      <c r="A68" s="44" t="s">
        <v>160</v>
      </c>
      <c r="B68" s="330" t="s">
        <v>186</v>
      </c>
      <c r="C68" s="330"/>
      <c r="D68" s="330"/>
      <c r="E68" s="330"/>
      <c r="F68" s="44" t="s">
        <v>187</v>
      </c>
      <c r="G68" s="44" t="s">
        <v>188</v>
      </c>
    </row>
    <row r="69" spans="1:11" ht="15" x14ac:dyDescent="0.2">
      <c r="A69" s="44">
        <v>1</v>
      </c>
      <c r="B69" s="330">
        <v>2</v>
      </c>
      <c r="C69" s="330"/>
      <c r="D69" s="330"/>
      <c r="E69" s="330"/>
      <c r="F69" s="44">
        <v>3</v>
      </c>
      <c r="G69" s="44">
        <v>4</v>
      </c>
    </row>
    <row r="70" spans="1:11" ht="25.5" customHeight="1" x14ac:dyDescent="0.2">
      <c r="A70" s="44">
        <v>1</v>
      </c>
      <c r="B70" s="330" t="s">
        <v>203</v>
      </c>
      <c r="C70" s="330"/>
      <c r="D70" s="330"/>
      <c r="E70" s="330"/>
      <c r="F70" s="44" t="s">
        <v>176</v>
      </c>
      <c r="G70" s="44"/>
    </row>
    <row r="71" spans="1:11" ht="15" x14ac:dyDescent="0.2">
      <c r="A71" s="330" t="s">
        <v>189</v>
      </c>
      <c r="B71" s="337" t="s">
        <v>201</v>
      </c>
      <c r="C71" s="338"/>
      <c r="D71" s="338"/>
      <c r="E71" s="339"/>
      <c r="F71" s="53"/>
      <c r="G71" s="53"/>
    </row>
    <row r="72" spans="1:11" ht="15" x14ac:dyDescent="0.2">
      <c r="A72" s="330"/>
      <c r="B72" s="341" t="s">
        <v>190</v>
      </c>
      <c r="C72" s="341"/>
      <c r="D72" s="341"/>
      <c r="E72" s="341"/>
      <c r="F72" s="60">
        <v>57914800</v>
      </c>
      <c r="G72" s="121">
        <f>SUM(F72*22%)+24</f>
        <v>12741280</v>
      </c>
    </row>
    <row r="73" spans="1:11" ht="15" x14ac:dyDescent="0.2">
      <c r="A73" s="44" t="s">
        <v>191</v>
      </c>
      <c r="B73" s="341" t="s">
        <v>192</v>
      </c>
      <c r="C73" s="341"/>
      <c r="D73" s="341"/>
      <c r="E73" s="341"/>
      <c r="F73" s="47"/>
      <c r="G73" s="47"/>
    </row>
    <row r="74" spans="1:11" ht="30.75" customHeight="1" x14ac:dyDescent="0.2">
      <c r="A74" s="44" t="s">
        <v>193</v>
      </c>
      <c r="B74" s="337" t="s">
        <v>204</v>
      </c>
      <c r="C74" s="338"/>
      <c r="D74" s="338"/>
      <c r="E74" s="339"/>
      <c r="F74" s="47"/>
      <c r="G74" s="47"/>
    </row>
    <row r="75" spans="1:11" ht="19.5" customHeight="1" x14ac:dyDescent="0.2">
      <c r="A75" s="44">
        <v>2</v>
      </c>
      <c r="B75" s="330" t="s">
        <v>202</v>
      </c>
      <c r="C75" s="330"/>
      <c r="D75" s="330"/>
      <c r="E75" s="330"/>
      <c r="F75" s="44" t="s">
        <v>176</v>
      </c>
      <c r="G75" s="47"/>
    </row>
    <row r="76" spans="1:11" ht="15" x14ac:dyDescent="0.2">
      <c r="A76" s="330" t="s">
        <v>194</v>
      </c>
      <c r="B76" s="337" t="s">
        <v>205</v>
      </c>
      <c r="C76" s="338"/>
      <c r="D76" s="338"/>
      <c r="E76" s="339"/>
      <c r="F76" s="53"/>
      <c r="G76" s="53"/>
    </row>
    <row r="77" spans="1:11" ht="32.25" customHeight="1" x14ac:dyDescent="0.2">
      <c r="A77" s="330"/>
      <c r="B77" s="337" t="s">
        <v>195</v>
      </c>
      <c r="C77" s="338"/>
      <c r="D77" s="338"/>
      <c r="E77" s="339"/>
      <c r="F77" s="60">
        <v>57914800</v>
      </c>
      <c r="G77" s="121">
        <f>SUM(F77*2.9%)+1</f>
        <v>1679530</v>
      </c>
    </row>
    <row r="78" spans="1:11" ht="29.25" customHeight="1" x14ac:dyDescent="0.2">
      <c r="A78" s="44" t="s">
        <v>196</v>
      </c>
      <c r="B78" s="337" t="s">
        <v>197</v>
      </c>
      <c r="C78" s="338"/>
      <c r="D78" s="338"/>
      <c r="E78" s="339"/>
      <c r="F78" s="47"/>
      <c r="G78" s="121">
        <f>SUM(F78*22%)</f>
        <v>0</v>
      </c>
    </row>
    <row r="79" spans="1:11" ht="33.75" customHeight="1" x14ac:dyDescent="0.2">
      <c r="A79" s="44" t="s">
        <v>198</v>
      </c>
      <c r="B79" s="337" t="s">
        <v>199</v>
      </c>
      <c r="C79" s="338"/>
      <c r="D79" s="338"/>
      <c r="E79" s="339"/>
      <c r="F79" s="47">
        <v>57914800</v>
      </c>
      <c r="G79" s="121">
        <f>SUM(F79*0.2%)</f>
        <v>115830</v>
      </c>
    </row>
    <row r="80" spans="1:11" ht="33" customHeight="1" x14ac:dyDescent="0.2">
      <c r="A80" s="44">
        <v>3</v>
      </c>
      <c r="B80" s="330" t="s">
        <v>200</v>
      </c>
      <c r="C80" s="330"/>
      <c r="D80" s="330"/>
      <c r="E80" s="330"/>
      <c r="F80" s="47">
        <v>57914800</v>
      </c>
      <c r="G80" s="121">
        <f>SUM(F80*5.1%)+5</f>
        <v>2953660</v>
      </c>
    </row>
    <row r="81" spans="1:7" ht="33" customHeight="1" x14ac:dyDescent="0.2">
      <c r="A81" s="44">
        <v>4</v>
      </c>
      <c r="B81" s="331" t="s">
        <v>206</v>
      </c>
      <c r="C81" s="332"/>
      <c r="D81" s="332"/>
      <c r="E81" s="342"/>
      <c r="F81" s="47"/>
      <c r="G81" s="47"/>
    </row>
    <row r="82" spans="1:7" ht="15" x14ac:dyDescent="0.2">
      <c r="A82" s="44"/>
      <c r="B82" s="330" t="s">
        <v>164</v>
      </c>
      <c r="C82" s="330"/>
      <c r="D82" s="330"/>
      <c r="E82" s="330"/>
      <c r="F82" s="44" t="s">
        <v>176</v>
      </c>
      <c r="G82" s="47">
        <f>SUM(G70:G81)</f>
        <v>17490300</v>
      </c>
    </row>
  </sheetData>
  <mergeCells count="44">
    <mergeCell ref="B82:E82"/>
    <mergeCell ref="B81:E81"/>
    <mergeCell ref="B78:E78"/>
    <mergeCell ref="B79:E79"/>
    <mergeCell ref="B80:E80"/>
    <mergeCell ref="B75:E75"/>
    <mergeCell ref="B76:E76"/>
    <mergeCell ref="B77:E77"/>
    <mergeCell ref="A48:I48"/>
    <mergeCell ref="A64:I64"/>
    <mergeCell ref="A71:A72"/>
    <mergeCell ref="B68:E68"/>
    <mergeCell ref="B69:E69"/>
    <mergeCell ref="B70:E70"/>
    <mergeCell ref="A76:A77"/>
    <mergeCell ref="B71:E71"/>
    <mergeCell ref="B72:E72"/>
    <mergeCell ref="B73:E73"/>
    <mergeCell ref="B74:E74"/>
    <mergeCell ref="A66:I66"/>
    <mergeCell ref="A40:I40"/>
    <mergeCell ref="A57:I57"/>
    <mergeCell ref="B42:C42"/>
    <mergeCell ref="B44:C44"/>
    <mergeCell ref="B45:C45"/>
    <mergeCell ref="B46:C46"/>
    <mergeCell ref="B43:C43"/>
    <mergeCell ref="A3:I3"/>
    <mergeCell ref="A13:A15"/>
    <mergeCell ref="B13:B15"/>
    <mergeCell ref="C13:C15"/>
    <mergeCell ref="I13:I15"/>
    <mergeCell ref="D14:D15"/>
    <mergeCell ref="E14:G14"/>
    <mergeCell ref="A7:I7"/>
    <mergeCell ref="A11:I11"/>
    <mergeCell ref="A5:I5"/>
    <mergeCell ref="D13:G13"/>
    <mergeCell ref="H13:H15"/>
    <mergeCell ref="A25:B25"/>
    <mergeCell ref="A9:I9"/>
    <mergeCell ref="A27:I27"/>
    <mergeCell ref="A29:I29"/>
    <mergeCell ref="A38:I38"/>
  </mergeCells>
  <pageMargins left="0.7" right="0.7" top="0.75" bottom="0.75" header="0.3" footer="0.3"/>
  <pageSetup paperSize="9" scale="65" fitToHeight="0" orientation="portrait" horizontalDpi="4294967293" r:id="rId1"/>
  <rowBreaks count="2" manualBreakCount="2">
    <brk id="37" max="16383" man="1"/>
    <brk id="63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2:L28"/>
  <sheetViews>
    <sheetView view="pageBreakPreview" zoomScaleSheetLayoutView="100" workbookViewId="0">
      <selection activeCell="A2" sqref="A2:F2"/>
    </sheetView>
  </sheetViews>
  <sheetFormatPr defaultRowHeight="12.75" x14ac:dyDescent="0.2"/>
  <cols>
    <col min="1" max="1" width="3.85546875" customWidth="1"/>
    <col min="2" max="2" width="24.28515625" customWidth="1"/>
    <col min="3" max="4" width="15.140625" customWidth="1"/>
    <col min="5" max="5" width="14" customWidth="1"/>
    <col min="6" max="6" width="17.28515625" customWidth="1"/>
    <col min="7" max="7" width="8.85546875" style="76" customWidth="1"/>
    <col min="12" max="12" width="10.140625" bestFit="1" customWidth="1"/>
  </cols>
  <sheetData>
    <row r="2" spans="1:12" s="1" customFormat="1" ht="19.149999999999999" customHeight="1" x14ac:dyDescent="0.2">
      <c r="A2" s="343" t="s">
        <v>208</v>
      </c>
      <c r="B2" s="343"/>
      <c r="C2" s="343"/>
      <c r="D2" s="343"/>
      <c r="E2" s="343"/>
      <c r="F2" s="343"/>
      <c r="G2" s="73"/>
      <c r="H2" s="56"/>
      <c r="I2" s="56"/>
      <c r="J2" s="56"/>
      <c r="K2" s="56"/>
    </row>
    <row r="3" spans="1:12" s="1" customFormat="1" x14ac:dyDescent="0.2">
      <c r="A3" s="40"/>
      <c r="G3" s="74"/>
    </row>
    <row r="4" spans="1:12" s="17" customFormat="1" ht="34.15" customHeight="1" x14ac:dyDescent="0.2">
      <c r="A4" s="344" t="s">
        <v>314</v>
      </c>
      <c r="B4" s="345"/>
      <c r="C4" s="345"/>
      <c r="D4" s="345"/>
      <c r="E4" s="345"/>
      <c r="F4" s="345"/>
      <c r="G4" s="75"/>
      <c r="H4" s="21"/>
      <c r="I4" s="21"/>
      <c r="J4" s="21"/>
      <c r="K4" s="21"/>
    </row>
    <row r="5" spans="1:12" s="1" customFormat="1" x14ac:dyDescent="0.2">
      <c r="G5" s="74"/>
    </row>
    <row r="6" spans="1:12" ht="60" x14ac:dyDescent="0.2">
      <c r="A6" s="44" t="s">
        <v>160</v>
      </c>
      <c r="B6" s="44" t="s">
        <v>0</v>
      </c>
      <c r="C6" s="44" t="s">
        <v>207</v>
      </c>
      <c r="D6" s="44" t="s">
        <v>209</v>
      </c>
      <c r="E6" s="44" t="s">
        <v>210</v>
      </c>
      <c r="F6" s="44" t="s">
        <v>211</v>
      </c>
    </row>
    <row r="7" spans="1:12" ht="15" x14ac:dyDescent="0.2">
      <c r="A7" s="44">
        <v>1</v>
      </c>
      <c r="B7" s="44">
        <v>2</v>
      </c>
      <c r="C7" s="44">
        <v>3</v>
      </c>
      <c r="D7" s="44">
        <v>4</v>
      </c>
      <c r="E7" s="44">
        <v>5</v>
      </c>
      <c r="F7" s="44">
        <v>6</v>
      </c>
    </row>
    <row r="8" spans="1:12" ht="45" x14ac:dyDescent="0.2">
      <c r="A8" s="44">
        <v>1</v>
      </c>
      <c r="B8" s="44" t="s">
        <v>280</v>
      </c>
      <c r="C8" s="47">
        <v>1260</v>
      </c>
      <c r="D8" s="47">
        <v>18</v>
      </c>
      <c r="E8" s="47">
        <v>10</v>
      </c>
      <c r="F8" s="47">
        <f>C8*E8*D8</f>
        <v>226800</v>
      </c>
      <c r="G8" s="76" t="s">
        <v>347</v>
      </c>
    </row>
    <row r="9" spans="1:12" ht="60" x14ac:dyDescent="0.2">
      <c r="A9" s="44">
        <v>2</v>
      </c>
      <c r="B9" s="44" t="s">
        <v>453</v>
      </c>
      <c r="C9" s="47">
        <v>11280</v>
      </c>
      <c r="D9" s="47">
        <v>5</v>
      </c>
      <c r="E9" s="47">
        <v>1</v>
      </c>
      <c r="F9" s="47">
        <f>C9*E9*D9</f>
        <v>56400</v>
      </c>
      <c r="G9" s="76" t="s">
        <v>342</v>
      </c>
    </row>
    <row r="10" spans="1:12" ht="15" x14ac:dyDescent="0.2">
      <c r="A10" s="44"/>
      <c r="B10" s="45" t="s">
        <v>164</v>
      </c>
      <c r="C10" s="44" t="s">
        <v>176</v>
      </c>
      <c r="D10" s="44"/>
      <c r="E10" s="44" t="s">
        <v>176</v>
      </c>
      <c r="F10" s="47">
        <f>SUM(F8:F9)</f>
        <v>283200</v>
      </c>
    </row>
    <row r="12" spans="1:12" s="17" customFormat="1" ht="19.899999999999999" customHeight="1" x14ac:dyDescent="0.2">
      <c r="A12" s="344" t="s">
        <v>351</v>
      </c>
      <c r="B12" s="345"/>
      <c r="C12" s="345"/>
      <c r="D12" s="345"/>
      <c r="E12" s="345"/>
      <c r="F12" s="345"/>
      <c r="G12" s="75"/>
      <c r="H12" s="21"/>
      <c r="I12" s="21"/>
      <c r="J12" s="21"/>
      <c r="K12" s="21"/>
    </row>
    <row r="14" spans="1:12" ht="60" x14ac:dyDescent="0.2">
      <c r="A14" s="44" t="s">
        <v>160</v>
      </c>
      <c r="B14" s="44" t="s">
        <v>0</v>
      </c>
      <c r="C14" s="44" t="s">
        <v>207</v>
      </c>
      <c r="D14" s="44" t="s">
        <v>209</v>
      </c>
      <c r="E14" s="44" t="s">
        <v>210</v>
      </c>
      <c r="F14" s="44" t="s">
        <v>211</v>
      </c>
      <c r="L14" s="133">
        <f>SUM(F10+F28)</f>
        <v>853200</v>
      </c>
    </row>
    <row r="15" spans="1:12" ht="15" x14ac:dyDescent="0.2">
      <c r="A15" s="44">
        <v>1</v>
      </c>
      <c r="B15" s="44">
        <v>2</v>
      </c>
      <c r="C15" s="44">
        <v>3</v>
      </c>
      <c r="D15" s="44">
        <v>4</v>
      </c>
      <c r="E15" s="44">
        <v>5</v>
      </c>
      <c r="F15" s="44">
        <v>6</v>
      </c>
    </row>
    <row r="16" spans="1:12" ht="15" x14ac:dyDescent="0.2">
      <c r="A16" s="44">
        <v>1</v>
      </c>
      <c r="B16" s="44"/>
      <c r="C16" s="47"/>
      <c r="D16" s="47"/>
      <c r="E16" s="47"/>
      <c r="F16" s="47">
        <f>C16*E16*D16</f>
        <v>0</v>
      </c>
    </row>
    <row r="17" spans="1:11" ht="15" x14ac:dyDescent="0.2">
      <c r="A17" s="44">
        <v>2</v>
      </c>
      <c r="B17" s="44"/>
      <c r="C17" s="47"/>
      <c r="D17" s="47"/>
      <c r="E17" s="47"/>
      <c r="F17" s="47">
        <f>C17*E17*D17</f>
        <v>0</v>
      </c>
    </row>
    <row r="18" spans="1:11" ht="15" x14ac:dyDescent="0.2">
      <c r="A18" s="44">
        <v>3</v>
      </c>
      <c r="B18" s="44"/>
      <c r="C18" s="47"/>
      <c r="D18" s="47"/>
      <c r="E18" s="47"/>
      <c r="F18" s="47">
        <f>C18*E18*D18</f>
        <v>0</v>
      </c>
    </row>
    <row r="19" spans="1:11" ht="15" x14ac:dyDescent="0.2">
      <c r="A19" s="44"/>
      <c r="B19" s="45" t="s">
        <v>164</v>
      </c>
      <c r="C19" s="44" t="s">
        <v>176</v>
      </c>
      <c r="D19" s="44"/>
      <c r="E19" s="44" t="s">
        <v>176</v>
      </c>
      <c r="F19" s="47">
        <f>SUM(F16:F17)</f>
        <v>0</v>
      </c>
      <c r="G19" s="76" t="s">
        <v>346</v>
      </c>
    </row>
    <row r="20" spans="1:11" ht="15" x14ac:dyDescent="0.25">
      <c r="A20" s="50" t="s">
        <v>170</v>
      </c>
    </row>
    <row r="21" spans="1:11" s="17" customFormat="1" x14ac:dyDescent="0.2">
      <c r="A21" s="321" t="s">
        <v>319</v>
      </c>
      <c r="B21" s="318"/>
      <c r="C21" s="318"/>
      <c r="D21" s="318"/>
      <c r="E21" s="318"/>
      <c r="F21" s="318"/>
      <c r="G21" s="75"/>
      <c r="H21" s="21"/>
      <c r="I21" s="21"/>
      <c r="J21" s="21"/>
      <c r="K21" s="21"/>
    </row>
    <row r="23" spans="1:11" ht="60" x14ac:dyDescent="0.2">
      <c r="A23" s="44" t="s">
        <v>160</v>
      </c>
      <c r="B23" s="44" t="s">
        <v>0</v>
      </c>
      <c r="C23" s="44" t="s">
        <v>207</v>
      </c>
      <c r="D23" s="44" t="s">
        <v>209</v>
      </c>
      <c r="E23" s="44" t="s">
        <v>210</v>
      </c>
      <c r="F23" s="44" t="s">
        <v>211</v>
      </c>
    </row>
    <row r="24" spans="1:11" ht="15" x14ac:dyDescent="0.2">
      <c r="A24" s="44">
        <v>1</v>
      </c>
      <c r="B24" s="44">
        <v>2</v>
      </c>
      <c r="C24" s="44">
        <v>3</v>
      </c>
      <c r="D24" s="44">
        <v>4</v>
      </c>
      <c r="E24" s="44">
        <v>5</v>
      </c>
      <c r="F24" s="44">
        <v>6</v>
      </c>
    </row>
    <row r="25" spans="1:11" ht="60" x14ac:dyDescent="0.2">
      <c r="A25" s="44">
        <v>1</v>
      </c>
      <c r="B25" s="44" t="s">
        <v>454</v>
      </c>
      <c r="C25" s="47">
        <v>1500</v>
      </c>
      <c r="D25" s="47">
        <v>380</v>
      </c>
      <c r="E25" s="47">
        <v>1</v>
      </c>
      <c r="F25" s="47">
        <f>C25*E25*D25</f>
        <v>570000</v>
      </c>
    </row>
    <row r="26" spans="1:11" ht="30" x14ac:dyDescent="0.2">
      <c r="A26" s="44">
        <v>2</v>
      </c>
      <c r="B26" s="44" t="s">
        <v>288</v>
      </c>
      <c r="C26" s="47"/>
      <c r="D26" s="47"/>
      <c r="E26" s="47"/>
      <c r="F26" s="47">
        <f>C26*E26*D26</f>
        <v>0</v>
      </c>
    </row>
    <row r="27" spans="1:11" ht="15" x14ac:dyDescent="0.2">
      <c r="A27" s="44">
        <v>3</v>
      </c>
      <c r="B27" s="44"/>
      <c r="C27" s="47"/>
      <c r="D27" s="47"/>
      <c r="E27" s="47"/>
      <c r="F27" s="47"/>
    </row>
    <row r="28" spans="1:11" ht="15" x14ac:dyDescent="0.2">
      <c r="A28" s="44"/>
      <c r="B28" s="45" t="s">
        <v>164</v>
      </c>
      <c r="C28" s="44" t="s">
        <v>176</v>
      </c>
      <c r="D28" s="44"/>
      <c r="E28" s="44" t="s">
        <v>176</v>
      </c>
      <c r="F28" s="47">
        <f>SUM(F25:F26)</f>
        <v>570000</v>
      </c>
      <c r="G28" s="76" t="s">
        <v>346</v>
      </c>
    </row>
  </sheetData>
  <mergeCells count="4">
    <mergeCell ref="A2:F2"/>
    <mergeCell ref="A4:F4"/>
    <mergeCell ref="A12:F12"/>
    <mergeCell ref="A21:F21"/>
  </mergeCells>
  <pageMargins left="0.7" right="0.7" top="0.75" bottom="0.75" header="0.3" footer="0.3"/>
  <pageSetup paperSize="9" scale="99" orientation="portrait" horizont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2:K53"/>
  <sheetViews>
    <sheetView view="pageBreakPreview" zoomScaleSheetLayoutView="100" workbookViewId="0">
      <selection activeCell="J20" sqref="J20"/>
    </sheetView>
  </sheetViews>
  <sheetFormatPr defaultRowHeight="12.75" x14ac:dyDescent="0.2"/>
  <cols>
    <col min="1" max="1" width="5.42578125" customWidth="1"/>
    <col min="2" max="2" width="20.42578125" customWidth="1"/>
    <col min="3" max="3" width="12.7109375" customWidth="1"/>
    <col min="4" max="4" width="12.140625" customWidth="1"/>
    <col min="5" max="5" width="20.85546875" customWidth="1"/>
    <col min="7" max="7" width="8.85546875" style="78" customWidth="1"/>
    <col min="10" max="10" width="11.7109375" bestFit="1" customWidth="1"/>
  </cols>
  <sheetData>
    <row r="2" spans="1:11" s="1" customFormat="1" ht="16.149999999999999" customHeight="1" x14ac:dyDescent="0.2">
      <c r="A2" s="343" t="s">
        <v>213</v>
      </c>
      <c r="B2" s="343"/>
      <c r="C2" s="343"/>
      <c r="D2" s="343"/>
      <c r="E2" s="343"/>
      <c r="F2" s="343"/>
      <c r="G2" s="77"/>
      <c r="H2" s="56"/>
      <c r="I2" s="56"/>
      <c r="J2" s="56"/>
      <c r="K2" s="56"/>
    </row>
    <row r="3" spans="1:11" ht="13.5" x14ac:dyDescent="0.2">
      <c r="A3" s="49" t="s">
        <v>212</v>
      </c>
    </row>
    <row r="4" spans="1:11" x14ac:dyDescent="0.2">
      <c r="A4" s="326" t="s">
        <v>217</v>
      </c>
      <c r="B4" s="326"/>
      <c r="C4" s="326"/>
      <c r="D4" s="326"/>
      <c r="E4" s="326"/>
      <c r="F4" s="326"/>
      <c r="G4" s="79"/>
      <c r="H4" s="57"/>
      <c r="I4" s="57"/>
      <c r="J4" s="57"/>
    </row>
    <row r="5" spans="1:11" ht="13.5" x14ac:dyDescent="0.2">
      <c r="A5" s="49"/>
    </row>
    <row r="6" spans="1:11" s="17" customFormat="1" x14ac:dyDescent="0.2">
      <c r="A6" s="321" t="s">
        <v>315</v>
      </c>
      <c r="B6" s="318"/>
      <c r="C6" s="318"/>
      <c r="D6" s="318"/>
      <c r="E6" s="318"/>
      <c r="F6" s="318"/>
      <c r="G6" s="21"/>
      <c r="H6" s="21"/>
      <c r="I6" s="21"/>
      <c r="J6" s="21"/>
      <c r="K6" s="21"/>
    </row>
    <row r="8" spans="1:11" ht="60" x14ac:dyDescent="0.2">
      <c r="A8" s="44" t="s">
        <v>160</v>
      </c>
      <c r="B8" s="44" t="s">
        <v>172</v>
      </c>
      <c r="C8" s="44" t="s">
        <v>214</v>
      </c>
      <c r="D8" s="44" t="s">
        <v>215</v>
      </c>
      <c r="E8" s="44" t="s">
        <v>216</v>
      </c>
    </row>
    <row r="9" spans="1:11" ht="15" x14ac:dyDescent="0.2">
      <c r="A9" s="44">
        <v>1</v>
      </c>
      <c r="B9" s="44">
        <v>2</v>
      </c>
      <c r="C9" s="44">
        <v>3</v>
      </c>
      <c r="D9" s="44">
        <v>4</v>
      </c>
      <c r="E9" s="44">
        <v>5</v>
      </c>
    </row>
    <row r="10" spans="1:11" ht="15" x14ac:dyDescent="0.2">
      <c r="A10" s="44">
        <v>1</v>
      </c>
      <c r="B10" s="44" t="s">
        <v>281</v>
      </c>
      <c r="C10" s="47">
        <v>19323737</v>
      </c>
      <c r="D10" s="47">
        <v>2.2000000000000002</v>
      </c>
      <c r="E10" s="122">
        <f>D10*C10/100</f>
        <v>425122</v>
      </c>
    </row>
    <row r="11" spans="1:11" ht="15" x14ac:dyDescent="0.2">
      <c r="A11" s="44">
        <v>2</v>
      </c>
      <c r="B11" s="44" t="s">
        <v>282</v>
      </c>
      <c r="C11" s="47">
        <v>45872713</v>
      </c>
      <c r="D11" s="47">
        <v>1.5</v>
      </c>
      <c r="E11" s="122">
        <f>D11*C11/100</f>
        <v>688091</v>
      </c>
    </row>
    <row r="12" spans="1:11" ht="15" x14ac:dyDescent="0.2">
      <c r="A12" s="44"/>
      <c r="B12" s="45" t="s">
        <v>164</v>
      </c>
      <c r="C12" s="44"/>
      <c r="D12" s="44" t="s">
        <v>176</v>
      </c>
      <c r="E12" s="47">
        <f>SUM(E10:E11)</f>
        <v>1113213</v>
      </c>
      <c r="G12" s="80" t="s">
        <v>318</v>
      </c>
      <c r="H12" t="s">
        <v>434</v>
      </c>
    </row>
    <row r="14" spans="1:11" x14ac:dyDescent="0.2">
      <c r="A14" s="326" t="s">
        <v>218</v>
      </c>
      <c r="B14" s="326"/>
      <c r="C14" s="326"/>
      <c r="D14" s="326"/>
      <c r="E14" s="326"/>
      <c r="F14" s="326"/>
      <c r="G14" s="79"/>
      <c r="H14" s="57"/>
      <c r="I14" s="57"/>
      <c r="J14" s="57"/>
    </row>
    <row r="15" spans="1:11" ht="13.5" x14ac:dyDescent="0.2">
      <c r="A15" s="49"/>
    </row>
    <row r="16" spans="1:11" s="17" customFormat="1" x14ac:dyDescent="0.2">
      <c r="A16" s="321" t="s">
        <v>316</v>
      </c>
      <c r="B16" s="318"/>
      <c r="C16" s="318"/>
      <c r="D16" s="318"/>
      <c r="E16" s="318"/>
      <c r="F16" s="318"/>
      <c r="H16" s="21"/>
      <c r="I16" s="21"/>
      <c r="J16" s="21"/>
      <c r="K16" s="21"/>
    </row>
    <row r="18" spans="1:11" ht="61.9" customHeight="1" x14ac:dyDescent="0.2">
      <c r="A18" s="44" t="s">
        <v>160</v>
      </c>
      <c r="B18" s="44" t="s">
        <v>172</v>
      </c>
      <c r="C18" s="44" t="s">
        <v>214</v>
      </c>
      <c r="D18" s="44" t="s">
        <v>215</v>
      </c>
      <c r="E18" s="44" t="s">
        <v>216</v>
      </c>
      <c r="J18" s="123">
        <f>SUM(E12+E22)</f>
        <v>1169400</v>
      </c>
    </row>
    <row r="19" spans="1:11" ht="15" x14ac:dyDescent="0.2">
      <c r="A19" s="44">
        <v>1</v>
      </c>
      <c r="B19" s="44">
        <v>2</v>
      </c>
      <c r="C19" s="44">
        <v>3</v>
      </c>
      <c r="D19" s="44">
        <v>4</v>
      </c>
      <c r="E19" s="44">
        <v>5</v>
      </c>
    </row>
    <row r="20" spans="1:11" ht="15" x14ac:dyDescent="0.2">
      <c r="A20" s="44">
        <v>1</v>
      </c>
      <c r="B20" s="44" t="s">
        <v>283</v>
      </c>
      <c r="C20" s="47">
        <v>56187</v>
      </c>
      <c r="D20" s="47">
        <v>100</v>
      </c>
      <c r="E20" s="47">
        <f>D20*C20/100</f>
        <v>56187</v>
      </c>
      <c r="J20" s="124"/>
    </row>
    <row r="21" spans="1:11" ht="15" x14ac:dyDescent="0.2">
      <c r="A21" s="44">
        <v>2</v>
      </c>
      <c r="B21" s="44"/>
      <c r="C21" s="47"/>
      <c r="D21" s="47"/>
      <c r="E21" s="47"/>
    </row>
    <row r="22" spans="1:11" ht="15" x14ac:dyDescent="0.2">
      <c r="A22" s="44"/>
      <c r="B22" s="45" t="s">
        <v>164</v>
      </c>
      <c r="C22" s="44"/>
      <c r="D22" s="44" t="s">
        <v>176</v>
      </c>
      <c r="E22" s="47">
        <f>SUM(E20:E21)</f>
        <v>56187</v>
      </c>
      <c r="G22" s="21" t="s">
        <v>318</v>
      </c>
      <c r="H22" t="s">
        <v>434</v>
      </c>
    </row>
    <row r="24" spans="1:11" x14ac:dyDescent="0.2">
      <c r="A24" s="326" t="s">
        <v>219</v>
      </c>
      <c r="B24" s="326"/>
      <c r="C24" s="326"/>
      <c r="D24" s="326"/>
      <c r="E24" s="326"/>
      <c r="F24" s="326"/>
      <c r="G24" s="79"/>
      <c r="H24" s="57"/>
      <c r="I24" s="57"/>
      <c r="J24" s="57"/>
    </row>
    <row r="25" spans="1:11" ht="13.5" x14ac:dyDescent="0.2">
      <c r="A25" s="49"/>
    </row>
    <row r="26" spans="1:11" s="17" customFormat="1" x14ac:dyDescent="0.2">
      <c r="A26" s="321" t="s">
        <v>316</v>
      </c>
      <c r="B26" s="318"/>
      <c r="C26" s="318"/>
      <c r="D26" s="318"/>
      <c r="E26" s="318"/>
      <c r="F26" s="318"/>
      <c r="G26" s="21"/>
      <c r="H26" s="21"/>
      <c r="I26" s="21"/>
      <c r="J26" s="21"/>
      <c r="K26" s="21"/>
    </row>
    <row r="28" spans="1:11" ht="60" x14ac:dyDescent="0.2">
      <c r="A28" s="44" t="s">
        <v>160</v>
      </c>
      <c r="B28" s="44" t="s">
        <v>172</v>
      </c>
      <c r="C28" s="44" t="s">
        <v>221</v>
      </c>
      <c r="D28" s="44" t="s">
        <v>222</v>
      </c>
      <c r="E28" s="44" t="s">
        <v>223</v>
      </c>
    </row>
    <row r="29" spans="1:11" ht="15" x14ac:dyDescent="0.2">
      <c r="A29" s="44">
        <v>1</v>
      </c>
      <c r="B29" s="44">
        <v>2</v>
      </c>
      <c r="C29" s="44">
        <v>3</v>
      </c>
      <c r="D29" s="44">
        <v>4</v>
      </c>
      <c r="E29" s="44">
        <v>5</v>
      </c>
    </row>
    <row r="30" spans="1:11" ht="30" x14ac:dyDescent="0.2">
      <c r="A30" s="44">
        <v>1</v>
      </c>
      <c r="B30" s="44" t="s">
        <v>284</v>
      </c>
      <c r="C30" s="47"/>
      <c r="D30" s="47"/>
      <c r="E30" s="47">
        <f>C30*D30</f>
        <v>0</v>
      </c>
      <c r="H30" t="s">
        <v>434</v>
      </c>
    </row>
    <row r="31" spans="1:11" ht="15" x14ac:dyDescent="0.2">
      <c r="A31" s="44">
        <v>2</v>
      </c>
      <c r="B31" s="44" t="s">
        <v>285</v>
      </c>
      <c r="C31" s="47"/>
      <c r="D31" s="47"/>
      <c r="E31" s="47">
        <f>C31*D31</f>
        <v>0</v>
      </c>
      <c r="H31" t="s">
        <v>434</v>
      </c>
    </row>
    <row r="32" spans="1:11" ht="15" x14ac:dyDescent="0.2">
      <c r="A32" s="44">
        <v>3</v>
      </c>
      <c r="B32" s="44"/>
      <c r="C32" s="47"/>
      <c r="D32" s="47"/>
      <c r="E32" s="47">
        <f>C32*D32</f>
        <v>0</v>
      </c>
    </row>
    <row r="33" spans="1:11" ht="15" x14ac:dyDescent="0.2">
      <c r="A33" s="44"/>
      <c r="B33" s="45" t="s">
        <v>164</v>
      </c>
      <c r="C33" s="44"/>
      <c r="D33" s="44" t="s">
        <v>176</v>
      </c>
      <c r="E33" s="47">
        <f>SUM(E30:E32)</f>
        <v>0</v>
      </c>
      <c r="G33" s="78" t="s">
        <v>348</v>
      </c>
    </row>
    <row r="35" spans="1:11" x14ac:dyDescent="0.2">
      <c r="A35" s="326" t="s">
        <v>220</v>
      </c>
      <c r="B35" s="326"/>
      <c r="C35" s="326"/>
      <c r="D35" s="326"/>
      <c r="E35" s="326"/>
      <c r="F35" s="326"/>
      <c r="G35" s="79"/>
      <c r="H35" s="57"/>
      <c r="I35" s="57"/>
      <c r="J35" s="57"/>
    </row>
    <row r="36" spans="1:11" ht="13.5" x14ac:dyDescent="0.2">
      <c r="A36" s="49"/>
    </row>
    <row r="37" spans="1:11" s="17" customFormat="1" ht="13.15" customHeight="1" x14ac:dyDescent="0.2">
      <c r="A37" s="321" t="s">
        <v>317</v>
      </c>
      <c r="B37" s="318"/>
      <c r="C37" s="318"/>
      <c r="D37" s="318"/>
      <c r="E37" s="318"/>
      <c r="F37" s="318"/>
      <c r="G37" s="21"/>
      <c r="H37" s="21"/>
      <c r="I37" s="21"/>
      <c r="J37" s="21"/>
      <c r="K37" s="21"/>
    </row>
    <row r="39" spans="1:11" ht="60" x14ac:dyDescent="0.2">
      <c r="A39" s="44" t="s">
        <v>160</v>
      </c>
      <c r="B39" s="44" t="s">
        <v>172</v>
      </c>
      <c r="C39" s="44" t="s">
        <v>221</v>
      </c>
      <c r="D39" s="44" t="s">
        <v>222</v>
      </c>
      <c r="E39" s="44" t="s">
        <v>223</v>
      </c>
    </row>
    <row r="40" spans="1:11" ht="15" x14ac:dyDescent="0.2">
      <c r="A40" s="44">
        <v>1</v>
      </c>
      <c r="B40" s="44">
        <v>2</v>
      </c>
      <c r="C40" s="44">
        <v>3</v>
      </c>
      <c r="D40" s="44">
        <v>4</v>
      </c>
      <c r="E40" s="44">
        <v>5</v>
      </c>
    </row>
    <row r="41" spans="1:11" ht="15" x14ac:dyDescent="0.2">
      <c r="A41" s="44">
        <v>1</v>
      </c>
      <c r="B41" s="44" t="s">
        <v>286</v>
      </c>
      <c r="C41" s="47"/>
      <c r="D41" s="47"/>
      <c r="E41" s="47">
        <f>C41*D41</f>
        <v>0</v>
      </c>
      <c r="H41" t="s">
        <v>436</v>
      </c>
      <c r="I41" t="s">
        <v>437</v>
      </c>
      <c r="J41" t="s">
        <v>438</v>
      </c>
    </row>
    <row r="42" spans="1:11" ht="15" x14ac:dyDescent="0.2">
      <c r="A42" s="44">
        <v>2</v>
      </c>
      <c r="B42" s="44" t="s">
        <v>287</v>
      </c>
      <c r="C42" s="47"/>
      <c r="D42" s="47"/>
      <c r="E42" s="47">
        <f>C42*D42</f>
        <v>0</v>
      </c>
      <c r="H42" t="s">
        <v>436</v>
      </c>
      <c r="I42" t="s">
        <v>437</v>
      </c>
      <c r="J42" t="s">
        <v>438</v>
      </c>
    </row>
    <row r="43" spans="1:11" ht="45" x14ac:dyDescent="0.2">
      <c r="A43" s="44">
        <v>3</v>
      </c>
      <c r="B43" s="44" t="s">
        <v>350</v>
      </c>
      <c r="C43" s="47"/>
      <c r="D43" s="47"/>
      <c r="E43" s="47">
        <f>C43*D43</f>
        <v>0</v>
      </c>
      <c r="H43" t="s">
        <v>434</v>
      </c>
    </row>
    <row r="44" spans="1:11" ht="15" x14ac:dyDescent="0.2">
      <c r="A44" s="44"/>
      <c r="B44" s="45" t="s">
        <v>164</v>
      </c>
      <c r="C44" s="44"/>
      <c r="D44" s="44" t="s">
        <v>176</v>
      </c>
      <c r="E44" s="47">
        <f>SUM(E41:E43)</f>
        <v>0</v>
      </c>
      <c r="G44" s="78" t="s">
        <v>348</v>
      </c>
    </row>
    <row r="46" spans="1:11" s="17" customFormat="1" ht="35.450000000000003" customHeight="1" x14ac:dyDescent="0.2">
      <c r="A46" s="321" t="s">
        <v>349</v>
      </c>
      <c r="B46" s="318"/>
      <c r="C46" s="318"/>
      <c r="D46" s="318"/>
      <c r="E46" s="318"/>
      <c r="F46" s="318"/>
      <c r="G46" s="21"/>
      <c r="H46" s="21"/>
      <c r="I46" s="21"/>
      <c r="J46" s="21"/>
      <c r="K46" s="21"/>
    </row>
    <row r="48" spans="1:11" ht="60" x14ac:dyDescent="0.2">
      <c r="A48" s="44" t="s">
        <v>160</v>
      </c>
      <c r="B48" s="44" t="s">
        <v>172</v>
      </c>
      <c r="C48" s="44" t="s">
        <v>221</v>
      </c>
      <c r="D48" s="44" t="s">
        <v>222</v>
      </c>
      <c r="E48" s="44" t="s">
        <v>223</v>
      </c>
    </row>
    <row r="49" spans="1:5" ht="15" x14ac:dyDescent="0.2">
      <c r="A49" s="44">
        <v>1</v>
      </c>
      <c r="B49" s="44">
        <v>2</v>
      </c>
      <c r="C49" s="44">
        <v>3</v>
      </c>
      <c r="D49" s="44">
        <v>4</v>
      </c>
      <c r="E49" s="44">
        <v>5</v>
      </c>
    </row>
    <row r="50" spans="1:5" ht="15" x14ac:dyDescent="0.2">
      <c r="A50" s="44">
        <v>1</v>
      </c>
      <c r="B50" s="44"/>
      <c r="C50" s="47"/>
      <c r="D50" s="47"/>
      <c r="E50" s="47">
        <f>C50*D50</f>
        <v>0</v>
      </c>
    </row>
    <row r="51" spans="1:5" ht="15" x14ac:dyDescent="0.2">
      <c r="A51" s="44">
        <v>2</v>
      </c>
      <c r="B51" s="44"/>
      <c r="C51" s="47"/>
      <c r="D51" s="47"/>
      <c r="E51" s="47">
        <f>C51*D51</f>
        <v>0</v>
      </c>
    </row>
    <row r="52" spans="1:5" ht="15" x14ac:dyDescent="0.2">
      <c r="A52" s="44">
        <v>3</v>
      </c>
      <c r="B52" s="44"/>
      <c r="C52" s="47"/>
      <c r="D52" s="47"/>
      <c r="E52" s="47">
        <f>C52*D52</f>
        <v>0</v>
      </c>
    </row>
    <row r="53" spans="1:5" ht="15" x14ac:dyDescent="0.2">
      <c r="A53" s="44"/>
      <c r="B53" s="45" t="s">
        <v>164</v>
      </c>
      <c r="C53" s="44"/>
      <c r="D53" s="44" t="s">
        <v>176</v>
      </c>
      <c r="E53" s="47">
        <f>SUM(E50:E52)</f>
        <v>0</v>
      </c>
    </row>
  </sheetData>
  <mergeCells count="10">
    <mergeCell ref="A2:F2"/>
    <mergeCell ref="A6:F6"/>
    <mergeCell ref="A4:F4"/>
    <mergeCell ref="A14:F14"/>
    <mergeCell ref="A16:F16"/>
    <mergeCell ref="A46:F46"/>
    <mergeCell ref="A24:F24"/>
    <mergeCell ref="A26:F26"/>
    <mergeCell ref="A35:F35"/>
    <mergeCell ref="A37:F37"/>
  </mergeCells>
  <pageMargins left="0.7" right="0.7" top="0.75" bottom="0.75" header="0.3" footer="0.3"/>
  <pageSetup paperSize="9" scale="72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11"/>
  <sheetViews>
    <sheetView view="pageBreakPreview" topLeftCell="A19" zoomScaleSheetLayoutView="100" workbookViewId="0">
      <selection activeCell="F37" sqref="F37"/>
    </sheetView>
  </sheetViews>
  <sheetFormatPr defaultRowHeight="12.75" x14ac:dyDescent="0.2"/>
  <cols>
    <col min="1" max="1" width="7.5703125" customWidth="1"/>
    <col min="2" max="2" width="25.42578125" customWidth="1"/>
    <col min="3" max="3" width="16.28515625" customWidth="1"/>
    <col min="4" max="4" width="13.28515625" customWidth="1"/>
    <col min="5" max="5" width="12.5703125" customWidth="1"/>
    <col min="6" max="6" width="12.7109375" customWidth="1"/>
    <col min="8" max="8" width="12.7109375" bestFit="1" customWidth="1"/>
    <col min="16" max="16" width="17.5703125" customWidth="1"/>
  </cols>
  <sheetData>
    <row r="2" spans="1:11" s="1" customFormat="1" ht="15.6" customHeight="1" x14ac:dyDescent="0.2">
      <c r="A2" s="343" t="s">
        <v>225</v>
      </c>
      <c r="B2" s="343"/>
      <c r="C2" s="343"/>
      <c r="D2" s="343"/>
      <c r="E2" s="343"/>
      <c r="F2" s="343"/>
      <c r="G2" s="55"/>
      <c r="H2" s="56"/>
      <c r="I2" s="56"/>
      <c r="J2" s="56"/>
      <c r="K2" s="56"/>
    </row>
    <row r="3" spans="1:11" ht="13.5" x14ac:dyDescent="0.2">
      <c r="A3" s="49" t="s">
        <v>212</v>
      </c>
    </row>
    <row r="4" spans="1:11" ht="16.149999999999999" customHeight="1" x14ac:dyDescent="0.2">
      <c r="A4" s="340" t="s">
        <v>224</v>
      </c>
      <c r="B4" s="340"/>
      <c r="C4" s="340"/>
      <c r="D4" s="340"/>
      <c r="E4" s="340"/>
      <c r="F4" s="340"/>
      <c r="G4" s="57"/>
      <c r="H4" s="57"/>
      <c r="I4" s="57"/>
      <c r="J4" s="57"/>
    </row>
    <row r="5" spans="1:11" ht="13.9" customHeight="1" x14ac:dyDescent="0.2">
      <c r="A5" s="54"/>
      <c r="B5" s="54"/>
      <c r="C5" s="54"/>
      <c r="D5" s="54"/>
      <c r="E5" s="54"/>
      <c r="F5" s="54"/>
      <c r="G5" s="57"/>
      <c r="H5" s="57"/>
      <c r="I5" s="57"/>
      <c r="J5" s="57"/>
    </row>
    <row r="6" spans="1:11" s="17" customFormat="1" ht="16.899999999999999" customHeight="1" x14ac:dyDescent="0.2">
      <c r="A6" s="321" t="s">
        <v>320</v>
      </c>
      <c r="B6" s="318"/>
      <c r="C6" s="318"/>
      <c r="D6" s="318"/>
      <c r="E6" s="318"/>
      <c r="F6" s="318"/>
      <c r="G6" s="21"/>
      <c r="H6" s="21"/>
      <c r="I6" s="21"/>
      <c r="J6" s="21"/>
      <c r="K6" s="21"/>
    </row>
    <row r="8" spans="1:11" ht="60" x14ac:dyDescent="0.2">
      <c r="A8" s="44" t="s">
        <v>160</v>
      </c>
      <c r="B8" s="44" t="s">
        <v>172</v>
      </c>
      <c r="C8" s="44" t="s">
        <v>235</v>
      </c>
      <c r="D8" s="44" t="s">
        <v>222</v>
      </c>
      <c r="E8" s="44" t="s">
        <v>237</v>
      </c>
      <c r="F8" s="44" t="s">
        <v>177</v>
      </c>
    </row>
    <row r="9" spans="1:11" ht="15" x14ac:dyDescent="0.2">
      <c r="A9" s="44">
        <v>1</v>
      </c>
      <c r="B9" s="44">
        <v>2</v>
      </c>
      <c r="C9" s="44">
        <v>3</v>
      </c>
      <c r="D9" s="44">
        <v>4</v>
      </c>
      <c r="E9" s="44">
        <v>5</v>
      </c>
      <c r="F9" s="44">
        <v>6</v>
      </c>
    </row>
    <row r="10" spans="1:11" ht="15" x14ac:dyDescent="0.2">
      <c r="A10" s="44">
        <v>1</v>
      </c>
      <c r="B10" s="44" t="s">
        <v>289</v>
      </c>
      <c r="C10" s="47">
        <v>8</v>
      </c>
      <c r="D10" s="47">
        <v>12</v>
      </c>
      <c r="E10" s="47">
        <v>728.75</v>
      </c>
      <c r="F10" s="47">
        <f>C10*D10*E10</f>
        <v>69960</v>
      </c>
    </row>
    <row r="11" spans="1:11" ht="30" x14ac:dyDescent="0.2">
      <c r="A11" s="44">
        <v>2</v>
      </c>
      <c r="B11" s="44" t="s">
        <v>290</v>
      </c>
      <c r="C11" s="47">
        <v>1000</v>
      </c>
      <c r="D11" s="47">
        <v>12</v>
      </c>
      <c r="E11" s="47">
        <v>0.99</v>
      </c>
      <c r="F11" s="47">
        <f t="shared" ref="F11:F16" si="0">C11*D11*E11</f>
        <v>11880</v>
      </c>
    </row>
    <row r="12" spans="1:11" ht="30" x14ac:dyDescent="0.2">
      <c r="A12" s="44">
        <v>3</v>
      </c>
      <c r="B12" s="44" t="s">
        <v>291</v>
      </c>
      <c r="C12" s="47">
        <v>550</v>
      </c>
      <c r="D12" s="47">
        <v>12</v>
      </c>
      <c r="E12" s="47">
        <v>3</v>
      </c>
      <c r="F12" s="47">
        <f t="shared" si="0"/>
        <v>19800</v>
      </c>
    </row>
    <row r="13" spans="1:11" ht="15" x14ac:dyDescent="0.2">
      <c r="A13" s="44">
        <v>4</v>
      </c>
      <c r="B13" s="44" t="s">
        <v>292</v>
      </c>
      <c r="C13" s="47"/>
      <c r="D13" s="47"/>
      <c r="E13" s="47"/>
      <c r="F13" s="47">
        <f t="shared" si="0"/>
        <v>0</v>
      </c>
    </row>
    <row r="14" spans="1:11" ht="15" x14ac:dyDescent="0.2">
      <c r="A14" s="44">
        <v>5</v>
      </c>
      <c r="B14" s="44" t="s">
        <v>293</v>
      </c>
      <c r="C14" s="47">
        <v>3</v>
      </c>
      <c r="D14" s="47">
        <v>12</v>
      </c>
      <c r="E14" s="47">
        <v>10810</v>
      </c>
      <c r="F14" s="47">
        <f t="shared" si="0"/>
        <v>389160</v>
      </c>
    </row>
    <row r="15" spans="1:11" ht="15" x14ac:dyDescent="0.2">
      <c r="A15" s="44">
        <v>6</v>
      </c>
      <c r="B15" s="44" t="s">
        <v>294</v>
      </c>
      <c r="C15" s="47"/>
      <c r="D15" s="47"/>
      <c r="E15" s="47"/>
      <c r="F15" s="47">
        <f t="shared" si="0"/>
        <v>0</v>
      </c>
    </row>
    <row r="16" spans="1:11" ht="15" x14ac:dyDescent="0.2">
      <c r="A16" s="44">
        <v>7</v>
      </c>
      <c r="B16" s="44" t="s">
        <v>295</v>
      </c>
      <c r="C16" s="47"/>
      <c r="D16" s="47"/>
      <c r="E16" s="47"/>
      <c r="F16" s="47">
        <f t="shared" si="0"/>
        <v>0</v>
      </c>
    </row>
    <row r="17" spans="1:11" ht="15" x14ac:dyDescent="0.2">
      <c r="A17" s="44"/>
      <c r="B17" s="45" t="s">
        <v>164</v>
      </c>
      <c r="C17" s="44" t="s">
        <v>176</v>
      </c>
      <c r="D17" s="44" t="s">
        <v>176</v>
      </c>
      <c r="E17" s="44" t="s">
        <v>176</v>
      </c>
      <c r="F17" s="47">
        <f>SUM(F10:F16)</f>
        <v>490800</v>
      </c>
    </row>
    <row r="18" spans="1:11" x14ac:dyDescent="0.2">
      <c r="A18" s="346" t="s">
        <v>236</v>
      </c>
      <c r="B18" s="346"/>
      <c r="C18" s="346"/>
      <c r="D18" s="346"/>
      <c r="E18" s="346"/>
      <c r="F18" s="346"/>
    </row>
    <row r="20" spans="1:11" ht="16.149999999999999" customHeight="1" x14ac:dyDescent="0.2">
      <c r="A20" s="340" t="s">
        <v>226</v>
      </c>
      <c r="B20" s="340"/>
      <c r="C20" s="340"/>
      <c r="D20" s="340"/>
      <c r="E20" s="340"/>
      <c r="F20" s="340"/>
      <c r="G20" s="57"/>
      <c r="H20" s="57"/>
      <c r="I20" s="57"/>
      <c r="J20" s="57"/>
    </row>
    <row r="21" spans="1:11" ht="13.9" customHeight="1" x14ac:dyDescent="0.2">
      <c r="A21" s="54"/>
      <c r="B21" s="54"/>
      <c r="C21" s="54"/>
      <c r="D21" s="54"/>
      <c r="E21" s="54"/>
      <c r="F21" s="54"/>
      <c r="G21" s="57"/>
      <c r="H21" s="57"/>
      <c r="I21" s="57"/>
      <c r="J21" s="57"/>
    </row>
    <row r="22" spans="1:11" s="17" customFormat="1" ht="16.899999999999999" customHeight="1" x14ac:dyDescent="0.2">
      <c r="A22" s="321" t="s">
        <v>320</v>
      </c>
      <c r="B22" s="321"/>
      <c r="C22" s="321"/>
      <c r="D22" s="321"/>
      <c r="E22" s="321"/>
      <c r="F22" s="321"/>
      <c r="G22" s="21"/>
      <c r="H22" s="21"/>
      <c r="I22" s="21"/>
      <c r="J22" s="21"/>
      <c r="K22" s="21"/>
    </row>
    <row r="24" spans="1:11" ht="45" x14ac:dyDescent="0.2">
      <c r="A24" s="44" t="s">
        <v>160</v>
      </c>
      <c r="B24" s="44" t="s">
        <v>172</v>
      </c>
      <c r="C24" s="44" t="s">
        <v>227</v>
      </c>
      <c r="D24" s="44" t="s">
        <v>228</v>
      </c>
      <c r="E24" s="44" t="s">
        <v>229</v>
      </c>
    </row>
    <row r="25" spans="1:11" ht="15" x14ac:dyDescent="0.2">
      <c r="A25" s="44">
        <v>1</v>
      </c>
      <c r="B25" s="44">
        <v>2</v>
      </c>
      <c r="C25" s="44">
        <v>3</v>
      </c>
      <c r="D25" s="44">
        <v>4</v>
      </c>
      <c r="E25" s="44">
        <v>5</v>
      </c>
    </row>
    <row r="26" spans="1:11" ht="15" x14ac:dyDescent="0.2">
      <c r="A26" s="44"/>
      <c r="B26" s="44"/>
      <c r="C26" s="47"/>
      <c r="D26" s="47"/>
      <c r="E26" s="47">
        <f>C26*D26</f>
        <v>0</v>
      </c>
    </row>
    <row r="27" spans="1:11" ht="15" x14ac:dyDescent="0.2">
      <c r="A27" s="44"/>
      <c r="B27" s="44"/>
      <c r="C27" s="47"/>
      <c r="D27" s="47"/>
      <c r="E27" s="47">
        <f>C27*D27</f>
        <v>0</v>
      </c>
    </row>
    <row r="28" spans="1:11" ht="15" x14ac:dyDescent="0.2">
      <c r="A28" s="44"/>
      <c r="B28" s="45" t="s">
        <v>164</v>
      </c>
      <c r="C28" s="44" t="s">
        <v>176</v>
      </c>
      <c r="D28" s="44" t="s">
        <v>176</v>
      </c>
      <c r="E28" s="47">
        <f>SUM(E26:E27)</f>
        <v>0</v>
      </c>
    </row>
    <row r="30" spans="1:11" ht="16.149999999999999" customHeight="1" x14ac:dyDescent="0.2">
      <c r="A30" s="340" t="s">
        <v>230</v>
      </c>
      <c r="B30" s="340"/>
      <c r="C30" s="340"/>
      <c r="D30" s="340"/>
      <c r="E30" s="340"/>
      <c r="F30" s="340"/>
      <c r="G30" s="57"/>
      <c r="H30" s="57"/>
      <c r="I30" s="57"/>
      <c r="J30" s="57"/>
    </row>
    <row r="31" spans="1:11" ht="13.9" customHeight="1" x14ac:dyDescent="0.2">
      <c r="A31" s="54"/>
      <c r="B31" s="54"/>
      <c r="C31" s="54"/>
      <c r="D31" s="54"/>
      <c r="E31" s="54"/>
      <c r="F31" s="54"/>
      <c r="G31" s="57"/>
      <c r="H31" s="57"/>
      <c r="I31" s="57"/>
      <c r="J31" s="57"/>
    </row>
    <row r="32" spans="1:11" s="17" customFormat="1" ht="16.899999999999999" customHeight="1" x14ac:dyDescent="0.2">
      <c r="A32" s="321" t="s">
        <v>320</v>
      </c>
      <c r="B32" s="321"/>
      <c r="C32" s="321"/>
      <c r="D32" s="321"/>
      <c r="E32" s="321"/>
      <c r="F32" s="321"/>
      <c r="G32" s="21"/>
      <c r="H32" s="21"/>
      <c r="I32" s="21"/>
      <c r="J32" s="21"/>
      <c r="K32" s="21"/>
    </row>
    <row r="34" spans="1:6" ht="45" x14ac:dyDescent="0.2">
      <c r="A34" s="44" t="s">
        <v>160</v>
      </c>
      <c r="B34" s="44" t="s">
        <v>0</v>
      </c>
      <c r="C34" s="44" t="s">
        <v>231</v>
      </c>
      <c r="D34" s="44" t="s">
        <v>232</v>
      </c>
      <c r="E34" s="44" t="s">
        <v>233</v>
      </c>
      <c r="F34" s="44" t="s">
        <v>234</v>
      </c>
    </row>
    <row r="35" spans="1:6" ht="15" x14ac:dyDescent="0.2">
      <c r="A35" s="44">
        <v>1</v>
      </c>
      <c r="B35" s="44">
        <v>2</v>
      </c>
      <c r="C35" s="44">
        <v>4</v>
      </c>
      <c r="D35" s="44">
        <v>5</v>
      </c>
      <c r="E35" s="44">
        <v>6</v>
      </c>
      <c r="F35" s="44">
        <v>7</v>
      </c>
    </row>
    <row r="36" spans="1:6" ht="15" x14ac:dyDescent="0.2">
      <c r="A36" s="44">
        <v>1</v>
      </c>
      <c r="B36" s="44" t="s">
        <v>296</v>
      </c>
      <c r="C36" s="44"/>
      <c r="D36" s="44"/>
      <c r="E36" s="44"/>
      <c r="F36" s="47">
        <f>C36*D36*E36</f>
        <v>0</v>
      </c>
    </row>
    <row r="37" spans="1:6" ht="15" x14ac:dyDescent="0.2">
      <c r="A37" s="44">
        <v>2</v>
      </c>
      <c r="B37" s="44" t="s">
        <v>297</v>
      </c>
      <c r="C37" s="44">
        <v>2961.84</v>
      </c>
      <c r="D37" s="44">
        <v>1737.4</v>
      </c>
      <c r="E37" s="44">
        <v>1</v>
      </c>
      <c r="F37" s="47">
        <f>C37*D37*E37-0.82</f>
        <v>5145900</v>
      </c>
    </row>
    <row r="38" spans="1:6" ht="15" x14ac:dyDescent="0.2">
      <c r="A38" s="44">
        <v>3</v>
      </c>
      <c r="B38" s="44" t="s">
        <v>298</v>
      </c>
      <c r="C38" s="44">
        <v>191431</v>
      </c>
      <c r="D38" s="44">
        <v>6.22</v>
      </c>
      <c r="E38" s="44">
        <v>1</v>
      </c>
      <c r="F38" s="47">
        <f>C38*D38*E38-0.82</f>
        <v>1190700</v>
      </c>
    </row>
    <row r="39" spans="1:6" ht="30" x14ac:dyDescent="0.2">
      <c r="A39" s="44">
        <v>4</v>
      </c>
      <c r="B39" s="44" t="s">
        <v>299</v>
      </c>
      <c r="C39" s="44" t="s">
        <v>176</v>
      </c>
      <c r="D39" s="44" t="s">
        <v>176</v>
      </c>
      <c r="E39" s="44" t="s">
        <v>176</v>
      </c>
      <c r="F39" s="47">
        <f>SUM(F40:F44)</f>
        <v>327600</v>
      </c>
    </row>
    <row r="40" spans="1:6" ht="15" x14ac:dyDescent="0.2">
      <c r="A40" s="44" t="s">
        <v>307</v>
      </c>
      <c r="B40" s="44" t="s">
        <v>300</v>
      </c>
      <c r="C40" s="44">
        <v>7868</v>
      </c>
      <c r="D40" s="125">
        <v>25.26</v>
      </c>
      <c r="E40" s="44">
        <v>1</v>
      </c>
      <c r="F40" s="47">
        <f>C40*D40*E40+2.32</f>
        <v>198748</v>
      </c>
    </row>
    <row r="41" spans="1:6" ht="15" x14ac:dyDescent="0.2">
      <c r="A41" s="44" t="s">
        <v>308</v>
      </c>
      <c r="B41" s="44" t="s">
        <v>301</v>
      </c>
      <c r="C41" s="44"/>
      <c r="D41" s="44"/>
      <c r="E41" s="44"/>
      <c r="F41" s="47">
        <f t="shared" ref="F41:F46" si="1">C41*D41*E41</f>
        <v>0</v>
      </c>
    </row>
    <row r="42" spans="1:6" ht="30" x14ac:dyDescent="0.2">
      <c r="A42" s="44" t="s">
        <v>309</v>
      </c>
      <c r="B42" s="44" t="s">
        <v>302</v>
      </c>
      <c r="C42" s="44"/>
      <c r="D42" s="44"/>
      <c r="E42" s="44"/>
      <c r="F42" s="47">
        <f t="shared" si="1"/>
        <v>0</v>
      </c>
    </row>
    <row r="43" spans="1:6" ht="30" x14ac:dyDescent="0.2">
      <c r="A43" s="44" t="s">
        <v>310</v>
      </c>
      <c r="B43" s="44" t="s">
        <v>303</v>
      </c>
      <c r="C43" s="47"/>
      <c r="D43" s="47"/>
      <c r="E43" s="47"/>
      <c r="F43" s="47">
        <f t="shared" si="1"/>
        <v>0</v>
      </c>
    </row>
    <row r="44" spans="1:6" ht="15" x14ac:dyDescent="0.2">
      <c r="A44" s="44" t="s">
        <v>311</v>
      </c>
      <c r="B44" s="44" t="s">
        <v>304</v>
      </c>
      <c r="C44" s="47">
        <v>7795</v>
      </c>
      <c r="D44" s="47">
        <v>16.53</v>
      </c>
      <c r="E44" s="47">
        <v>1</v>
      </c>
      <c r="F44" s="47">
        <f>C44*D44*E44+0.65</f>
        <v>128852</v>
      </c>
    </row>
    <row r="45" spans="1:6" ht="15" x14ac:dyDescent="0.2">
      <c r="A45" s="44">
        <v>5</v>
      </c>
      <c r="B45" s="44" t="s">
        <v>305</v>
      </c>
      <c r="C45" s="47"/>
      <c r="D45" s="47"/>
      <c r="E45" s="47"/>
      <c r="F45" s="47">
        <f t="shared" si="1"/>
        <v>0</v>
      </c>
    </row>
    <row r="46" spans="1:6" ht="30" x14ac:dyDescent="0.2">
      <c r="A46" s="44">
        <v>6</v>
      </c>
      <c r="B46" s="44" t="s">
        <v>306</v>
      </c>
      <c r="C46" s="47"/>
      <c r="D46" s="47"/>
      <c r="E46" s="47"/>
      <c r="F46" s="47">
        <f t="shared" si="1"/>
        <v>0</v>
      </c>
    </row>
    <row r="47" spans="1:6" ht="15" x14ac:dyDescent="0.2">
      <c r="A47" s="44"/>
      <c r="B47" s="45" t="s">
        <v>164</v>
      </c>
      <c r="C47" s="44" t="s">
        <v>176</v>
      </c>
      <c r="D47" s="44" t="s">
        <v>176</v>
      </c>
      <c r="E47" s="44" t="s">
        <v>176</v>
      </c>
      <c r="F47" s="47">
        <f>F36+F37+F38+F39+F45+F46</f>
        <v>6664200</v>
      </c>
    </row>
    <row r="49" spans="1:11" ht="16.149999999999999" customHeight="1" x14ac:dyDescent="0.2">
      <c r="A49" s="340" t="s">
        <v>238</v>
      </c>
      <c r="B49" s="340"/>
      <c r="C49" s="340"/>
      <c r="D49" s="340"/>
      <c r="E49" s="340"/>
      <c r="F49" s="340"/>
      <c r="G49" s="57"/>
      <c r="H49" s="57"/>
      <c r="I49" s="57"/>
      <c r="J49" s="57"/>
    </row>
    <row r="50" spans="1:11" ht="13.9" customHeight="1" x14ac:dyDescent="0.2">
      <c r="A50" s="54"/>
      <c r="B50" s="54"/>
      <c r="C50" s="54"/>
      <c r="D50" s="54"/>
      <c r="E50" s="54"/>
      <c r="F50" s="54"/>
      <c r="G50" s="57"/>
      <c r="H50" s="57"/>
      <c r="I50" s="57"/>
      <c r="J50" s="57"/>
    </row>
    <row r="51" spans="1:11" s="17" customFormat="1" ht="16.899999999999999" customHeight="1" x14ac:dyDescent="0.2">
      <c r="A51" s="321" t="s">
        <v>320</v>
      </c>
      <c r="B51" s="318"/>
      <c r="C51" s="318"/>
      <c r="D51" s="318"/>
      <c r="E51" s="318"/>
      <c r="F51" s="318"/>
      <c r="G51" s="21"/>
      <c r="H51" s="21"/>
      <c r="I51" s="21"/>
      <c r="J51" s="21"/>
      <c r="K51" s="21"/>
    </row>
    <row r="53" spans="1:11" ht="45" x14ac:dyDescent="0.2">
      <c r="A53" s="44" t="s">
        <v>160</v>
      </c>
      <c r="B53" s="44" t="s">
        <v>0</v>
      </c>
      <c r="C53" s="44" t="s">
        <v>239</v>
      </c>
      <c r="D53" s="44" t="s">
        <v>240</v>
      </c>
      <c r="E53" s="44" t="s">
        <v>241</v>
      </c>
    </row>
    <row r="54" spans="1:11" ht="15" x14ac:dyDescent="0.2">
      <c r="A54" s="44">
        <v>1</v>
      </c>
      <c r="B54" s="44">
        <v>2</v>
      </c>
      <c r="C54" s="44">
        <v>4</v>
      </c>
      <c r="D54" s="44">
        <v>5</v>
      </c>
      <c r="E54" s="44">
        <v>6</v>
      </c>
    </row>
    <row r="55" spans="1:11" ht="15" x14ac:dyDescent="0.2">
      <c r="A55" s="44"/>
      <c r="B55" s="44"/>
      <c r="C55" s="47"/>
      <c r="D55" s="47"/>
      <c r="E55" s="47"/>
    </row>
    <row r="56" spans="1:11" ht="15" x14ac:dyDescent="0.2">
      <c r="A56" s="44"/>
      <c r="B56" s="44"/>
      <c r="C56" s="47"/>
      <c r="D56" s="47"/>
      <c r="E56" s="47"/>
    </row>
    <row r="57" spans="1:11" ht="15" x14ac:dyDescent="0.2">
      <c r="A57" s="44"/>
      <c r="B57" s="45" t="s">
        <v>164</v>
      </c>
      <c r="C57" s="44" t="s">
        <v>176</v>
      </c>
      <c r="D57" s="44" t="s">
        <v>176</v>
      </c>
      <c r="E57" s="47">
        <f>SUM(E55:E56)</f>
        <v>0</v>
      </c>
    </row>
    <row r="59" spans="1:11" ht="16.899999999999999" customHeight="1" x14ac:dyDescent="0.2">
      <c r="A59" s="340" t="s">
        <v>245</v>
      </c>
      <c r="B59" s="340"/>
      <c r="C59" s="340"/>
      <c r="D59" s="340"/>
      <c r="E59" s="340"/>
      <c r="F59" s="340"/>
      <c r="G59" s="57"/>
      <c r="H59" s="57"/>
      <c r="I59" s="57"/>
      <c r="J59" s="57"/>
    </row>
    <row r="60" spans="1:11" ht="13.9" customHeight="1" x14ac:dyDescent="0.2">
      <c r="A60" s="54"/>
      <c r="B60" s="54"/>
      <c r="C60" s="54"/>
      <c r="D60" s="54"/>
      <c r="E60" s="54"/>
      <c r="F60" s="54"/>
      <c r="G60" s="57"/>
      <c r="H60" s="57"/>
      <c r="I60" s="57"/>
      <c r="J60" s="57"/>
    </row>
    <row r="61" spans="1:11" s="17" customFormat="1" ht="16.899999999999999" customHeight="1" x14ac:dyDescent="0.2">
      <c r="A61" s="321" t="s">
        <v>320</v>
      </c>
      <c r="B61" s="318"/>
      <c r="C61" s="318"/>
      <c r="D61" s="318"/>
      <c r="E61" s="318"/>
      <c r="F61" s="318"/>
      <c r="G61" s="21"/>
      <c r="H61" s="21"/>
      <c r="I61" s="21"/>
      <c r="J61" s="21"/>
      <c r="K61" s="21"/>
    </row>
    <row r="63" spans="1:11" ht="45" x14ac:dyDescent="0.2">
      <c r="A63" s="44" t="s">
        <v>160</v>
      </c>
      <c r="B63" s="44" t="s">
        <v>172</v>
      </c>
      <c r="C63" s="44" t="s">
        <v>242</v>
      </c>
      <c r="D63" s="44" t="s">
        <v>243</v>
      </c>
      <c r="E63" s="44" t="s">
        <v>244</v>
      </c>
    </row>
    <row r="64" spans="1:11" ht="15" x14ac:dyDescent="0.2">
      <c r="A64" s="44">
        <v>1</v>
      </c>
      <c r="B64" s="44">
        <v>2</v>
      </c>
      <c r="C64" s="44">
        <v>3</v>
      </c>
      <c r="D64" s="44">
        <v>4</v>
      </c>
      <c r="E64" s="44">
        <v>5</v>
      </c>
    </row>
    <row r="65" spans="1:5" ht="33.75" x14ac:dyDescent="0.2">
      <c r="A65" s="44">
        <v>1</v>
      </c>
      <c r="B65" s="126" t="s">
        <v>455</v>
      </c>
      <c r="C65" s="128">
        <v>5</v>
      </c>
      <c r="D65" s="128">
        <v>12</v>
      </c>
      <c r="E65" s="129">
        <v>609600</v>
      </c>
    </row>
    <row r="66" spans="1:5" ht="33.75" x14ac:dyDescent="0.2">
      <c r="A66" s="44">
        <v>2</v>
      </c>
      <c r="B66" s="126" t="s">
        <v>456</v>
      </c>
      <c r="C66" s="128">
        <v>4</v>
      </c>
      <c r="D66" s="128">
        <v>7</v>
      </c>
      <c r="E66" s="129">
        <v>117950</v>
      </c>
    </row>
    <row r="67" spans="1:5" ht="15" x14ac:dyDescent="0.2">
      <c r="A67" s="44">
        <v>3</v>
      </c>
      <c r="B67" s="126" t="s">
        <v>457</v>
      </c>
      <c r="C67" s="128">
        <v>4</v>
      </c>
      <c r="D67" s="128">
        <v>12</v>
      </c>
      <c r="E67" s="129">
        <v>75000</v>
      </c>
    </row>
    <row r="68" spans="1:5" ht="15" x14ac:dyDescent="0.2">
      <c r="A68" s="44">
        <v>4</v>
      </c>
      <c r="B68" s="126" t="s">
        <v>458</v>
      </c>
      <c r="C68" s="128">
        <v>5</v>
      </c>
      <c r="D68" s="128">
        <v>12</v>
      </c>
      <c r="E68" s="129">
        <v>396000</v>
      </c>
    </row>
    <row r="69" spans="1:5" ht="15" x14ac:dyDescent="0.2">
      <c r="A69" s="44">
        <v>5</v>
      </c>
      <c r="B69" s="126" t="s">
        <v>459</v>
      </c>
      <c r="C69" s="128">
        <v>3</v>
      </c>
      <c r="D69" s="128">
        <v>12</v>
      </c>
      <c r="E69" s="129">
        <f>293352*2</f>
        <v>586704</v>
      </c>
    </row>
    <row r="70" spans="1:5" ht="22.5" x14ac:dyDescent="0.2">
      <c r="A70" s="44">
        <v>6</v>
      </c>
      <c r="B70" s="126" t="s">
        <v>460</v>
      </c>
      <c r="C70" s="128">
        <v>5</v>
      </c>
      <c r="D70" s="128">
        <v>12</v>
      </c>
      <c r="E70" s="129">
        <v>180000</v>
      </c>
    </row>
    <row r="71" spans="1:5" ht="15" x14ac:dyDescent="0.2">
      <c r="A71" s="44">
        <v>7</v>
      </c>
      <c r="B71" s="126" t="s">
        <v>461</v>
      </c>
      <c r="C71" s="128">
        <v>3</v>
      </c>
      <c r="D71" s="128">
        <v>12</v>
      </c>
      <c r="E71" s="129">
        <v>15944</v>
      </c>
    </row>
    <row r="72" spans="1:5" ht="22.5" x14ac:dyDescent="0.2">
      <c r="A72" s="44">
        <v>8</v>
      </c>
      <c r="B72" s="126" t="s">
        <v>520</v>
      </c>
      <c r="C72" s="128">
        <v>1</v>
      </c>
      <c r="D72" s="128">
        <v>1</v>
      </c>
      <c r="E72" s="129">
        <v>36600</v>
      </c>
    </row>
    <row r="73" spans="1:5" ht="22.5" x14ac:dyDescent="0.2">
      <c r="A73" s="44">
        <v>9</v>
      </c>
      <c r="B73" s="126" t="s">
        <v>462</v>
      </c>
      <c r="C73" s="128">
        <v>1</v>
      </c>
      <c r="D73" s="128">
        <v>1</v>
      </c>
      <c r="E73" s="129">
        <v>100000</v>
      </c>
    </row>
    <row r="74" spans="1:5" ht="15" x14ac:dyDescent="0.2">
      <c r="A74" s="44">
        <v>10</v>
      </c>
      <c r="B74" s="127" t="s">
        <v>523</v>
      </c>
      <c r="C74" s="129">
        <v>14</v>
      </c>
      <c r="D74" s="129">
        <v>10</v>
      </c>
      <c r="E74" s="129">
        <v>93002</v>
      </c>
    </row>
    <row r="75" spans="1:5" ht="22.5" x14ac:dyDescent="0.2">
      <c r="A75" s="44">
        <v>11</v>
      </c>
      <c r="B75" s="126" t="s">
        <v>463</v>
      </c>
      <c r="C75" s="129">
        <v>5</v>
      </c>
      <c r="D75" s="129">
        <v>1</v>
      </c>
      <c r="E75" s="129">
        <v>193000</v>
      </c>
    </row>
    <row r="76" spans="1:5" ht="15" x14ac:dyDescent="0.2">
      <c r="A76" s="44">
        <v>12</v>
      </c>
      <c r="B76" s="126" t="s">
        <v>464</v>
      </c>
      <c r="C76" s="129">
        <v>1</v>
      </c>
      <c r="D76" s="129">
        <v>1</v>
      </c>
      <c r="E76" s="129">
        <v>134000</v>
      </c>
    </row>
    <row r="77" spans="1:5" ht="15" x14ac:dyDescent="0.2">
      <c r="A77" s="44">
        <v>13</v>
      </c>
      <c r="B77" s="127" t="s">
        <v>465</v>
      </c>
      <c r="C77" s="129">
        <v>1</v>
      </c>
      <c r="D77" s="129">
        <v>1</v>
      </c>
      <c r="E77" s="129">
        <v>29000</v>
      </c>
    </row>
    <row r="78" spans="1:5" ht="22.5" x14ac:dyDescent="0.2">
      <c r="A78" s="44">
        <v>14</v>
      </c>
      <c r="B78" s="127" t="s">
        <v>466</v>
      </c>
      <c r="C78" s="129">
        <v>3</v>
      </c>
      <c r="D78" s="129">
        <v>1</v>
      </c>
      <c r="E78" s="129">
        <v>12000</v>
      </c>
    </row>
    <row r="79" spans="1:5" ht="15" x14ac:dyDescent="0.2">
      <c r="A79" s="44">
        <v>15</v>
      </c>
      <c r="B79" s="127" t="s">
        <v>467</v>
      </c>
      <c r="C79" s="129">
        <v>1</v>
      </c>
      <c r="D79" s="129">
        <v>1</v>
      </c>
      <c r="E79" s="129">
        <v>35000</v>
      </c>
    </row>
    <row r="80" spans="1:5" ht="15" x14ac:dyDescent="0.2">
      <c r="A80" s="44">
        <v>16</v>
      </c>
      <c r="B80" s="135"/>
      <c r="C80" s="134"/>
      <c r="D80" s="134"/>
      <c r="E80" s="136"/>
    </row>
    <row r="81" spans="1:11" ht="15" x14ac:dyDescent="0.2">
      <c r="A81" s="44">
        <v>17</v>
      </c>
      <c r="B81" s="44"/>
      <c r="C81" s="47"/>
      <c r="D81" s="47"/>
      <c r="E81" s="47"/>
    </row>
    <row r="82" spans="1:11" ht="15" x14ac:dyDescent="0.2">
      <c r="A82" s="44"/>
      <c r="B82" s="45" t="s">
        <v>164</v>
      </c>
      <c r="C82" s="44" t="s">
        <v>176</v>
      </c>
      <c r="D82" s="44" t="s">
        <v>176</v>
      </c>
      <c r="E82" s="47">
        <f>SUM(E65:E81)</f>
        <v>2613800</v>
      </c>
    </row>
    <row r="84" spans="1:11" ht="16.899999999999999" customHeight="1" x14ac:dyDescent="0.2">
      <c r="A84" s="340" t="s">
        <v>246</v>
      </c>
      <c r="B84" s="340"/>
      <c r="C84" s="340"/>
      <c r="D84" s="340"/>
      <c r="E84" s="340"/>
      <c r="F84" s="340"/>
      <c r="G84" s="57"/>
      <c r="H84" s="57"/>
      <c r="I84" s="57"/>
      <c r="J84" s="57"/>
    </row>
    <row r="85" spans="1:11" ht="16.899999999999999" customHeight="1" x14ac:dyDescent="0.2">
      <c r="A85" s="54"/>
      <c r="B85" s="54"/>
      <c r="C85" s="54"/>
      <c r="D85" s="54"/>
      <c r="E85" s="54"/>
      <c r="F85" s="54"/>
      <c r="G85" s="57"/>
      <c r="H85" s="57"/>
      <c r="I85" s="57"/>
      <c r="J85" s="57"/>
    </row>
    <row r="86" spans="1:11" ht="16.899999999999999" customHeight="1" x14ac:dyDescent="0.2">
      <c r="A86" s="340" t="s">
        <v>247</v>
      </c>
      <c r="B86" s="340"/>
      <c r="C86" s="340"/>
      <c r="D86" s="340"/>
      <c r="E86" s="340"/>
      <c r="F86" s="340"/>
      <c r="G86" s="57"/>
      <c r="H86" s="57"/>
      <c r="I86" s="57"/>
      <c r="J86" s="57"/>
    </row>
    <row r="87" spans="1:11" ht="13.9" customHeight="1" x14ac:dyDescent="0.2">
      <c r="A87" s="54"/>
      <c r="B87" s="54"/>
      <c r="C87" s="54"/>
      <c r="D87" s="54"/>
      <c r="E87" s="54"/>
      <c r="F87" s="54"/>
      <c r="G87" s="57"/>
      <c r="H87" s="57"/>
      <c r="I87" s="57"/>
      <c r="J87" s="57"/>
    </row>
    <row r="88" spans="1:11" s="17" customFormat="1" ht="16.899999999999999" customHeight="1" x14ac:dyDescent="0.2">
      <c r="A88" s="321" t="s">
        <v>320</v>
      </c>
      <c r="B88" s="318"/>
      <c r="C88" s="318"/>
      <c r="D88" s="318"/>
      <c r="E88" s="318"/>
      <c r="F88" s="318"/>
      <c r="G88" s="21"/>
      <c r="H88" s="21"/>
      <c r="I88" s="21"/>
      <c r="J88" s="21"/>
      <c r="K88" s="21"/>
    </row>
    <row r="90" spans="1:11" ht="60" x14ac:dyDescent="0.2">
      <c r="A90" s="44" t="s">
        <v>160</v>
      </c>
      <c r="B90" s="44" t="s">
        <v>172</v>
      </c>
      <c r="C90" s="44" t="s">
        <v>248</v>
      </c>
      <c r="D90" s="44" t="s">
        <v>249</v>
      </c>
      <c r="E90" s="44" t="s">
        <v>250</v>
      </c>
    </row>
    <row r="91" spans="1:11" ht="15" x14ac:dyDescent="0.2">
      <c r="A91" s="44">
        <v>1</v>
      </c>
      <c r="B91" s="44">
        <v>2</v>
      </c>
      <c r="C91" s="44">
        <v>3</v>
      </c>
      <c r="D91" s="44">
        <v>4</v>
      </c>
      <c r="E91" s="44">
        <v>5</v>
      </c>
    </row>
    <row r="92" spans="1:11" ht="30" x14ac:dyDescent="0.2">
      <c r="A92" s="44">
        <v>1</v>
      </c>
      <c r="B92" s="44" t="s">
        <v>312</v>
      </c>
      <c r="C92" s="47"/>
      <c r="D92" s="47"/>
      <c r="E92" s="47">
        <f>C92*D92</f>
        <v>0</v>
      </c>
    </row>
    <row r="93" spans="1:11" ht="15" x14ac:dyDescent="0.2">
      <c r="A93" s="44"/>
      <c r="B93" s="45" t="s">
        <v>164</v>
      </c>
      <c r="C93" s="44" t="s">
        <v>176</v>
      </c>
      <c r="D93" s="44" t="s">
        <v>176</v>
      </c>
      <c r="E93" s="47">
        <f>SUM(E92)</f>
        <v>0</v>
      </c>
    </row>
    <row r="95" spans="1:11" ht="16.899999999999999" customHeight="1" x14ac:dyDescent="0.2">
      <c r="A95" s="340" t="s">
        <v>251</v>
      </c>
      <c r="B95" s="340"/>
      <c r="C95" s="340"/>
      <c r="D95" s="340"/>
      <c r="E95" s="340"/>
      <c r="F95" s="340"/>
      <c r="G95" s="57"/>
      <c r="H95" s="57"/>
      <c r="I95" s="57"/>
      <c r="J95" s="57"/>
    </row>
    <row r="96" spans="1:11" ht="13.9" customHeight="1" x14ac:dyDescent="0.2">
      <c r="A96" s="54"/>
      <c r="B96" s="54"/>
      <c r="C96" s="54"/>
      <c r="D96" s="54"/>
      <c r="E96" s="54"/>
      <c r="F96" s="54"/>
      <c r="G96" s="57"/>
      <c r="H96" s="57"/>
      <c r="I96" s="57"/>
      <c r="J96" s="57"/>
    </row>
    <row r="97" spans="1:11" s="17" customFormat="1" ht="16.899999999999999" customHeight="1" x14ac:dyDescent="0.2">
      <c r="A97" s="321" t="s">
        <v>320</v>
      </c>
      <c r="B97" s="318"/>
      <c r="C97" s="318"/>
      <c r="D97" s="318"/>
      <c r="E97" s="318"/>
      <c r="F97" s="318"/>
      <c r="G97" s="21"/>
      <c r="H97" s="21"/>
      <c r="I97" s="21"/>
      <c r="J97" s="21"/>
      <c r="K97" s="21"/>
    </row>
    <row r="99" spans="1:11" ht="30" x14ac:dyDescent="0.2">
      <c r="A99" s="44" t="s">
        <v>160</v>
      </c>
      <c r="B99" s="44" t="s">
        <v>172</v>
      </c>
      <c r="C99" s="44" t="s">
        <v>252</v>
      </c>
      <c r="D99" s="44" t="s">
        <v>253</v>
      </c>
    </row>
    <row r="100" spans="1:11" ht="15" x14ac:dyDescent="0.2">
      <c r="A100" s="44">
        <v>1</v>
      </c>
      <c r="B100" s="44">
        <v>2</v>
      </c>
      <c r="C100" s="44">
        <v>3</v>
      </c>
      <c r="D100" s="44">
        <v>4</v>
      </c>
    </row>
    <row r="101" spans="1:11" ht="45" x14ac:dyDescent="0.2">
      <c r="A101" s="81" t="s">
        <v>352</v>
      </c>
      <c r="B101" s="44" t="s">
        <v>353</v>
      </c>
      <c r="C101" s="47"/>
      <c r="D101" s="47">
        <f>SUM(D103:D120)</f>
        <v>5641575.7999999998</v>
      </c>
      <c r="G101" t="s">
        <v>344</v>
      </c>
    </row>
    <row r="102" spans="1:11" ht="15" x14ac:dyDescent="0.2">
      <c r="A102" s="44"/>
      <c r="B102" s="44" t="s">
        <v>354</v>
      </c>
      <c r="C102" s="47"/>
      <c r="D102" s="47"/>
    </row>
    <row r="103" spans="1:11" ht="15" x14ac:dyDescent="0.2">
      <c r="A103" s="44" t="s">
        <v>189</v>
      </c>
      <c r="B103" s="24" t="s">
        <v>479</v>
      </c>
      <c r="C103" s="131">
        <v>10</v>
      </c>
      <c r="D103" s="131">
        <v>4467600</v>
      </c>
    </row>
    <row r="104" spans="1:11" ht="15" x14ac:dyDescent="0.2">
      <c r="A104" s="44" t="s">
        <v>191</v>
      </c>
      <c r="B104" s="24" t="s">
        <v>480</v>
      </c>
      <c r="C104" s="131">
        <v>5</v>
      </c>
      <c r="D104" s="131">
        <v>320450</v>
      </c>
    </row>
    <row r="105" spans="1:11" ht="25.5" x14ac:dyDescent="0.2">
      <c r="A105" s="130" t="s">
        <v>470</v>
      </c>
      <c r="B105" s="27" t="s">
        <v>469</v>
      </c>
      <c r="C105" s="132">
        <v>30</v>
      </c>
      <c r="D105" s="131">
        <v>80100</v>
      </c>
    </row>
    <row r="106" spans="1:11" ht="15" x14ac:dyDescent="0.2">
      <c r="A106" s="130" t="s">
        <v>471</v>
      </c>
      <c r="B106" s="24" t="s">
        <v>485</v>
      </c>
      <c r="C106" s="131">
        <v>25</v>
      </c>
      <c r="D106" s="131">
        <v>120500</v>
      </c>
    </row>
    <row r="107" spans="1:11" ht="25.5" x14ac:dyDescent="0.2">
      <c r="A107" s="130" t="s">
        <v>472</v>
      </c>
      <c r="B107" s="24" t="s">
        <v>486</v>
      </c>
      <c r="C107" s="131">
        <v>18</v>
      </c>
      <c r="D107" s="131">
        <v>141208.79999999999</v>
      </c>
    </row>
    <row r="108" spans="1:11" ht="15" x14ac:dyDescent="0.2">
      <c r="A108" s="130" t="s">
        <v>473</v>
      </c>
      <c r="B108" s="24" t="s">
        <v>481</v>
      </c>
      <c r="C108" s="131">
        <v>8</v>
      </c>
      <c r="D108" s="131">
        <v>126000</v>
      </c>
    </row>
    <row r="109" spans="1:11" ht="15" x14ac:dyDescent="0.2">
      <c r="A109" s="130" t="s">
        <v>474</v>
      </c>
      <c r="B109" s="27" t="s">
        <v>482</v>
      </c>
      <c r="C109" s="132">
        <v>1</v>
      </c>
      <c r="D109" s="131">
        <v>63115</v>
      </c>
    </row>
    <row r="110" spans="1:11" ht="38.25" x14ac:dyDescent="0.2">
      <c r="A110" s="130" t="s">
        <v>475</v>
      </c>
      <c r="B110" s="27" t="s">
        <v>483</v>
      </c>
      <c r="C110" s="132">
        <v>2</v>
      </c>
      <c r="D110" s="131">
        <v>72767</v>
      </c>
    </row>
    <row r="111" spans="1:11" ht="25.5" x14ac:dyDescent="0.2">
      <c r="A111" s="130" t="s">
        <v>476</v>
      </c>
      <c r="B111" s="27" t="s">
        <v>484</v>
      </c>
      <c r="C111" s="132">
        <v>1</v>
      </c>
      <c r="D111" s="131">
        <v>8035</v>
      </c>
    </row>
    <row r="112" spans="1:11" ht="25.5" x14ac:dyDescent="0.2">
      <c r="A112" s="130" t="s">
        <v>477</v>
      </c>
      <c r="B112" s="24" t="s">
        <v>487</v>
      </c>
      <c r="C112" s="131">
        <v>4</v>
      </c>
      <c r="D112" s="131">
        <v>70800</v>
      </c>
    </row>
    <row r="113" spans="1:7" ht="25.5" x14ac:dyDescent="0.2">
      <c r="A113" s="130" t="s">
        <v>478</v>
      </c>
      <c r="B113" s="24" t="s">
        <v>488</v>
      </c>
      <c r="C113" s="131">
        <v>1</v>
      </c>
      <c r="D113" s="131">
        <v>67000</v>
      </c>
    </row>
    <row r="114" spans="1:7" ht="15" x14ac:dyDescent="0.2">
      <c r="A114" s="130" t="s">
        <v>489</v>
      </c>
      <c r="B114" s="24" t="s">
        <v>490</v>
      </c>
      <c r="C114" s="131">
        <v>1</v>
      </c>
      <c r="D114" s="131">
        <v>29000</v>
      </c>
    </row>
    <row r="115" spans="1:7" ht="15" x14ac:dyDescent="0.2">
      <c r="A115" s="130" t="s">
        <v>521</v>
      </c>
      <c r="B115" s="24" t="s">
        <v>522</v>
      </c>
      <c r="C115" s="131">
        <v>1</v>
      </c>
      <c r="D115" s="131">
        <v>75000</v>
      </c>
    </row>
    <row r="116" spans="1:7" x14ac:dyDescent="0.2">
      <c r="A116" s="120"/>
      <c r="B116" s="24"/>
      <c r="C116" s="131"/>
      <c r="D116" s="131"/>
    </row>
    <row r="117" spans="1:7" x14ac:dyDescent="0.2">
      <c r="B117" s="24"/>
      <c r="C117" s="131"/>
      <c r="D117" s="131"/>
    </row>
    <row r="118" spans="1:7" ht="15" x14ac:dyDescent="0.2">
      <c r="A118" s="44"/>
      <c r="B118" s="24"/>
      <c r="C118" s="131"/>
      <c r="D118" s="131"/>
    </row>
    <row r="119" spans="1:7" ht="15" x14ac:dyDescent="0.2">
      <c r="A119" s="44"/>
      <c r="B119" s="24"/>
      <c r="C119" s="131"/>
      <c r="D119" s="131"/>
    </row>
    <row r="120" spans="1:7" ht="15" x14ac:dyDescent="0.2">
      <c r="A120" s="44"/>
      <c r="B120" s="24"/>
      <c r="C120" s="131"/>
      <c r="D120" s="131"/>
    </row>
    <row r="121" spans="1:7" ht="15" x14ac:dyDescent="0.2">
      <c r="A121" s="44" t="s">
        <v>355</v>
      </c>
      <c r="B121" s="44" t="s">
        <v>356</v>
      </c>
      <c r="C121" s="47"/>
      <c r="D121" s="47">
        <f>SUM(D123:D126)</f>
        <v>99600</v>
      </c>
      <c r="G121" t="s">
        <v>435</v>
      </c>
    </row>
    <row r="122" spans="1:7" ht="15" x14ac:dyDescent="0.2">
      <c r="A122" s="44"/>
      <c r="B122" s="44" t="s">
        <v>354</v>
      </c>
      <c r="C122" s="47"/>
      <c r="D122" s="47"/>
    </row>
    <row r="123" spans="1:7" ht="15" x14ac:dyDescent="0.2">
      <c r="A123" s="44" t="s">
        <v>194</v>
      </c>
      <c r="B123" s="44" t="s">
        <v>468</v>
      </c>
      <c r="C123" s="47">
        <v>3</v>
      </c>
      <c r="D123" s="47">
        <v>99600</v>
      </c>
    </row>
    <row r="124" spans="1:7" ht="15" x14ac:dyDescent="0.2">
      <c r="A124" s="44" t="s">
        <v>196</v>
      </c>
      <c r="B124" s="44"/>
      <c r="C124" s="47"/>
      <c r="D124" s="47"/>
    </row>
    <row r="125" spans="1:7" ht="15" x14ac:dyDescent="0.2">
      <c r="A125" s="44"/>
      <c r="B125" s="44"/>
      <c r="C125" s="47"/>
      <c r="D125" s="47"/>
    </row>
    <row r="126" spans="1:7" ht="15" x14ac:dyDescent="0.2">
      <c r="A126" s="44"/>
      <c r="B126" s="44"/>
      <c r="C126" s="47"/>
      <c r="D126" s="47"/>
    </row>
    <row r="127" spans="1:7" ht="42.6" customHeight="1" x14ac:dyDescent="0.2">
      <c r="A127" s="44" t="s">
        <v>358</v>
      </c>
      <c r="B127" s="82" t="s">
        <v>357</v>
      </c>
      <c r="C127" s="47"/>
      <c r="D127" s="47"/>
      <c r="G127" t="s">
        <v>439</v>
      </c>
    </row>
    <row r="128" spans="1:7" ht="15" x14ac:dyDescent="0.2">
      <c r="A128" s="44"/>
      <c r="B128" s="44" t="s">
        <v>354</v>
      </c>
      <c r="C128" s="47"/>
      <c r="D128" s="47"/>
    </row>
    <row r="129" spans="1:10" ht="15" x14ac:dyDescent="0.2">
      <c r="A129" s="44" t="s">
        <v>359</v>
      </c>
      <c r="B129" s="44"/>
      <c r="C129" s="47"/>
      <c r="D129" s="47"/>
    </row>
    <row r="130" spans="1:10" ht="15" x14ac:dyDescent="0.2">
      <c r="A130" s="44" t="s">
        <v>360</v>
      </c>
      <c r="B130" s="44"/>
      <c r="C130" s="47"/>
      <c r="D130" s="47"/>
    </row>
    <row r="131" spans="1:10" ht="15" x14ac:dyDescent="0.2">
      <c r="A131" s="44"/>
      <c r="B131" s="44"/>
      <c r="C131" s="47"/>
      <c r="D131" s="47"/>
    </row>
    <row r="132" spans="1:10" ht="111.6" customHeight="1" x14ac:dyDescent="0.2">
      <c r="A132" s="44" t="s">
        <v>361</v>
      </c>
      <c r="B132" s="82" t="s">
        <v>362</v>
      </c>
      <c r="C132" s="47"/>
      <c r="D132" s="47"/>
      <c r="G132" t="s">
        <v>440</v>
      </c>
    </row>
    <row r="133" spans="1:10" ht="15" x14ac:dyDescent="0.2">
      <c r="A133" s="44"/>
      <c r="B133" s="44" t="s">
        <v>354</v>
      </c>
      <c r="C133" s="47"/>
      <c r="D133" s="47"/>
    </row>
    <row r="134" spans="1:10" ht="15" x14ac:dyDescent="0.2">
      <c r="A134" s="44"/>
      <c r="B134" s="44"/>
      <c r="C134" s="47"/>
      <c r="D134" s="47"/>
    </row>
    <row r="135" spans="1:10" ht="15" x14ac:dyDescent="0.2">
      <c r="A135" s="44"/>
      <c r="B135" s="44"/>
      <c r="C135" s="47"/>
      <c r="D135" s="47"/>
    </row>
    <row r="136" spans="1:10" ht="120" x14ac:dyDescent="0.2">
      <c r="A136" s="44" t="s">
        <v>364</v>
      </c>
      <c r="B136" s="82" t="s">
        <v>363</v>
      </c>
      <c r="C136" s="47"/>
      <c r="D136" s="47"/>
      <c r="G136" t="s">
        <v>441</v>
      </c>
    </row>
    <row r="137" spans="1:10" ht="15" x14ac:dyDescent="0.2">
      <c r="A137" s="44"/>
      <c r="B137" s="44" t="s">
        <v>354</v>
      </c>
      <c r="C137" s="47"/>
      <c r="D137" s="47"/>
    </row>
    <row r="138" spans="1:10" ht="15" x14ac:dyDescent="0.2">
      <c r="A138" s="44"/>
      <c r="B138" s="44"/>
      <c r="C138" s="47"/>
      <c r="D138" s="47"/>
    </row>
    <row r="139" spans="1:10" ht="15" x14ac:dyDescent="0.2">
      <c r="A139" s="44"/>
      <c r="B139" s="44"/>
      <c r="C139" s="47"/>
      <c r="D139" s="47"/>
    </row>
    <row r="140" spans="1:10" ht="15" x14ac:dyDescent="0.2">
      <c r="A140" s="44" t="s">
        <v>365</v>
      </c>
      <c r="B140" s="44"/>
      <c r="C140" s="47"/>
      <c r="D140" s="47"/>
    </row>
    <row r="141" spans="1:10" ht="15" x14ac:dyDescent="0.2">
      <c r="A141" s="44"/>
      <c r="B141" s="44"/>
      <c r="C141" s="47"/>
      <c r="D141" s="47"/>
    </row>
    <row r="142" spans="1:10" ht="15" x14ac:dyDescent="0.2">
      <c r="A142" s="44"/>
      <c r="B142" s="45" t="s">
        <v>164</v>
      </c>
      <c r="C142" s="44" t="s">
        <v>176</v>
      </c>
      <c r="D142" s="47">
        <f>D101+D121+D127+D132+D136+D140</f>
        <v>5741175.7999999998</v>
      </c>
    </row>
    <row r="144" spans="1:10" ht="22.9" customHeight="1" x14ac:dyDescent="0.2">
      <c r="A144" s="340" t="s">
        <v>254</v>
      </c>
      <c r="B144" s="340"/>
      <c r="C144" s="340"/>
      <c r="D144" s="340"/>
      <c r="E144" s="340"/>
      <c r="F144" s="340"/>
      <c r="G144" s="57"/>
      <c r="H144" s="57"/>
      <c r="I144" s="57"/>
      <c r="J144" s="57"/>
    </row>
    <row r="145" spans="1:11" ht="10.15" customHeight="1" x14ac:dyDescent="0.2">
      <c r="A145" s="54"/>
      <c r="B145" s="54"/>
      <c r="C145" s="54"/>
      <c r="D145" s="54"/>
      <c r="E145" s="54"/>
      <c r="F145" s="54"/>
      <c r="G145" s="57"/>
      <c r="H145" s="57"/>
      <c r="I145" s="57"/>
      <c r="J145" s="57"/>
    </row>
    <row r="146" spans="1:11" ht="16.899999999999999" customHeight="1" x14ac:dyDescent="0.2">
      <c r="A146" s="340" t="s">
        <v>255</v>
      </c>
      <c r="B146" s="340"/>
      <c r="C146" s="340"/>
      <c r="D146" s="340"/>
      <c r="E146" s="340"/>
      <c r="F146" s="340"/>
      <c r="G146" s="57"/>
      <c r="H146" s="57"/>
      <c r="I146" s="57"/>
      <c r="J146" s="57"/>
    </row>
    <row r="147" spans="1:11" ht="7.9" customHeight="1" x14ac:dyDescent="0.2">
      <c r="A147" s="54"/>
      <c r="B147" s="54"/>
      <c r="C147" s="54"/>
      <c r="D147" s="54"/>
      <c r="E147" s="54"/>
      <c r="F147" s="54"/>
      <c r="G147" s="57"/>
      <c r="H147" s="57"/>
      <c r="I147" s="57"/>
      <c r="J147" s="57"/>
    </row>
    <row r="148" spans="1:11" s="17" customFormat="1" ht="16.899999999999999" customHeight="1" x14ac:dyDescent="0.2">
      <c r="A148" s="321" t="s">
        <v>320</v>
      </c>
      <c r="B148" s="318"/>
      <c r="C148" s="318"/>
      <c r="D148" s="318"/>
      <c r="E148" s="318"/>
      <c r="F148" s="318"/>
      <c r="G148" s="21"/>
      <c r="H148" s="21"/>
      <c r="I148" s="21"/>
      <c r="J148" s="21"/>
      <c r="K148" s="21"/>
    </row>
    <row r="150" spans="1:11" ht="45" x14ac:dyDescent="0.2">
      <c r="A150" s="44" t="s">
        <v>160</v>
      </c>
      <c r="B150" s="44" t="s">
        <v>172</v>
      </c>
      <c r="C150" s="44" t="s">
        <v>239</v>
      </c>
      <c r="D150" s="44" t="s">
        <v>256</v>
      </c>
      <c r="E150" s="44" t="s">
        <v>229</v>
      </c>
    </row>
    <row r="151" spans="1:11" ht="15" x14ac:dyDescent="0.2">
      <c r="A151" s="44">
        <v>1</v>
      </c>
      <c r="B151" s="44">
        <v>2</v>
      </c>
      <c r="C151" s="44">
        <v>3</v>
      </c>
      <c r="D151" s="44">
        <v>4</v>
      </c>
      <c r="E151" s="44">
        <v>5</v>
      </c>
    </row>
    <row r="152" spans="1:11" ht="15" x14ac:dyDescent="0.2">
      <c r="A152" s="44">
        <v>1</v>
      </c>
      <c r="B152" s="44" t="s">
        <v>491</v>
      </c>
      <c r="C152" s="47">
        <v>400</v>
      </c>
      <c r="D152" s="47">
        <v>1500</v>
      </c>
      <c r="E152" s="47">
        <f>C152*D152</f>
        <v>600000</v>
      </c>
      <c r="G152" t="s">
        <v>493</v>
      </c>
    </row>
    <row r="153" spans="1:11" ht="15" x14ac:dyDescent="0.2">
      <c r="A153" s="44">
        <v>2</v>
      </c>
      <c r="B153" s="44" t="s">
        <v>492</v>
      </c>
      <c r="C153" s="47">
        <v>10</v>
      </c>
      <c r="D153" s="47">
        <v>152200</v>
      </c>
      <c r="E153" s="47">
        <f>C153*D153</f>
        <v>1522000</v>
      </c>
      <c r="G153" t="s">
        <v>330</v>
      </c>
    </row>
    <row r="154" spans="1:11" ht="45" x14ac:dyDescent="0.2">
      <c r="A154" s="44">
        <v>3</v>
      </c>
      <c r="B154" s="44" t="s">
        <v>494</v>
      </c>
      <c r="C154" s="47">
        <v>5</v>
      </c>
      <c r="D154" s="47">
        <v>96820</v>
      </c>
      <c r="E154" s="47">
        <f>C154*D154</f>
        <v>484100</v>
      </c>
      <c r="G154" t="s">
        <v>495</v>
      </c>
      <c r="H154" s="133">
        <f>SUM(E153:E154)</f>
        <v>2006100</v>
      </c>
    </row>
    <row r="155" spans="1:11" ht="30" x14ac:dyDescent="0.2">
      <c r="A155" s="44">
        <v>4</v>
      </c>
      <c r="B155" s="44" t="s">
        <v>496</v>
      </c>
      <c r="C155" s="47">
        <v>300</v>
      </c>
      <c r="D155" s="47">
        <v>1500</v>
      </c>
      <c r="E155" s="47">
        <f>C155*D155</f>
        <v>450000</v>
      </c>
      <c r="G155" t="s">
        <v>493</v>
      </c>
    </row>
    <row r="156" spans="1:11" ht="15" x14ac:dyDescent="0.2">
      <c r="A156" s="44"/>
      <c r="B156" s="45" t="s">
        <v>164</v>
      </c>
      <c r="C156" s="44"/>
      <c r="D156" s="44" t="s">
        <v>176</v>
      </c>
      <c r="E156" s="47">
        <f>SUM(E152:E155)</f>
        <v>3056100</v>
      </c>
    </row>
    <row r="158" spans="1:11" ht="16.899999999999999" customHeight="1" x14ac:dyDescent="0.2">
      <c r="A158" s="340" t="s">
        <v>257</v>
      </c>
      <c r="B158" s="340"/>
      <c r="C158" s="340"/>
      <c r="D158" s="340"/>
      <c r="E158" s="340"/>
      <c r="F158" s="340"/>
      <c r="G158" s="57"/>
      <c r="H158" s="57"/>
      <c r="I158" s="57"/>
      <c r="J158" s="57"/>
    </row>
    <row r="159" spans="1:11" ht="13.9" customHeight="1" x14ac:dyDescent="0.2">
      <c r="A159" s="54"/>
      <c r="B159" s="54"/>
      <c r="C159" s="54"/>
      <c r="D159" s="54"/>
      <c r="E159" s="54"/>
      <c r="F159" s="54"/>
      <c r="G159" s="57"/>
      <c r="H159" s="57"/>
      <c r="I159" s="57"/>
      <c r="J159" s="57"/>
    </row>
    <row r="160" spans="1:11" s="17" customFormat="1" ht="16.899999999999999" customHeight="1" x14ac:dyDescent="0.2">
      <c r="A160" s="321" t="s">
        <v>320</v>
      </c>
      <c r="B160" s="318"/>
      <c r="C160" s="318"/>
      <c r="D160" s="318"/>
      <c r="E160" s="318"/>
      <c r="F160" s="318"/>
      <c r="G160" s="21"/>
      <c r="H160" s="21"/>
      <c r="I160" s="21"/>
      <c r="J160" s="21"/>
      <c r="K160" s="21"/>
    </row>
    <row r="162" spans="1:16" ht="90" x14ac:dyDescent="0.2">
      <c r="A162" s="44" t="s">
        <v>160</v>
      </c>
      <c r="B162" s="44" t="s">
        <v>172</v>
      </c>
      <c r="C162" s="44" t="s">
        <v>258</v>
      </c>
      <c r="D162" s="44" t="s">
        <v>259</v>
      </c>
      <c r="E162" s="44" t="s">
        <v>229</v>
      </c>
    </row>
    <row r="163" spans="1:16" ht="15" x14ac:dyDescent="0.2">
      <c r="A163" s="44">
        <v>1</v>
      </c>
      <c r="B163" s="44">
        <v>2</v>
      </c>
      <c r="C163" s="44">
        <v>3</v>
      </c>
      <c r="D163" s="44">
        <v>4</v>
      </c>
      <c r="E163" s="44">
        <v>5</v>
      </c>
    </row>
    <row r="164" spans="1:16" ht="90" x14ac:dyDescent="0.2">
      <c r="A164" s="44" t="s">
        <v>352</v>
      </c>
      <c r="B164" s="44" t="s">
        <v>376</v>
      </c>
      <c r="C164" s="44"/>
      <c r="D164" s="44"/>
      <c r="E164" s="44"/>
      <c r="G164">
        <v>341</v>
      </c>
    </row>
    <row r="165" spans="1:16" ht="15" x14ac:dyDescent="0.2">
      <c r="A165" s="44"/>
      <c r="B165" s="44" t="s">
        <v>354</v>
      </c>
      <c r="C165" s="44"/>
      <c r="D165" s="44"/>
      <c r="E165" s="44"/>
    </row>
    <row r="166" spans="1:16" ht="15" x14ac:dyDescent="0.2">
      <c r="A166" s="44" t="s">
        <v>189</v>
      </c>
      <c r="B166" s="44"/>
      <c r="C166" s="44"/>
      <c r="D166" s="44"/>
      <c r="E166" s="44"/>
    </row>
    <row r="167" spans="1:16" ht="15" x14ac:dyDescent="0.2">
      <c r="A167" s="44" t="s">
        <v>191</v>
      </c>
      <c r="B167" s="44"/>
      <c r="C167" s="44"/>
      <c r="D167" s="44"/>
      <c r="E167" s="44"/>
    </row>
    <row r="168" spans="1:16" ht="15" x14ac:dyDescent="0.2">
      <c r="A168" s="44"/>
      <c r="B168" s="44"/>
      <c r="C168" s="44"/>
      <c r="D168" s="44"/>
      <c r="E168" s="44"/>
    </row>
    <row r="169" spans="1:16" ht="30" x14ac:dyDescent="0.2">
      <c r="A169" s="44" t="s">
        <v>355</v>
      </c>
      <c r="B169" s="44" t="s">
        <v>377</v>
      </c>
      <c r="C169" s="44"/>
      <c r="D169" s="44"/>
      <c r="E169" s="44"/>
      <c r="G169">
        <v>342</v>
      </c>
    </row>
    <row r="170" spans="1:16" ht="15" x14ac:dyDescent="0.2">
      <c r="A170" s="44"/>
      <c r="B170" s="44" t="s">
        <v>354</v>
      </c>
      <c r="C170" s="44"/>
      <c r="D170" s="44"/>
      <c r="E170" s="44"/>
      <c r="P170" s="133"/>
    </row>
    <row r="171" spans="1:16" ht="15" x14ac:dyDescent="0.2">
      <c r="A171" s="44" t="s">
        <v>194</v>
      </c>
      <c r="B171" s="44"/>
      <c r="C171" s="44"/>
      <c r="D171" s="44"/>
      <c r="E171" s="44"/>
    </row>
    <row r="172" spans="1:16" ht="15" x14ac:dyDescent="0.2">
      <c r="A172" s="44" t="s">
        <v>196</v>
      </c>
      <c r="B172" s="44"/>
      <c r="C172" s="44"/>
      <c r="D172" s="44"/>
      <c r="E172" s="44"/>
    </row>
    <row r="173" spans="1:16" ht="15" x14ac:dyDescent="0.2">
      <c r="A173" s="44"/>
      <c r="B173" s="44"/>
      <c r="C173" s="44"/>
      <c r="D173" s="44"/>
      <c r="E173" s="44"/>
    </row>
    <row r="174" spans="1:16" ht="30" x14ac:dyDescent="0.2">
      <c r="A174" s="44" t="s">
        <v>358</v>
      </c>
      <c r="B174" s="44" t="s">
        <v>378</v>
      </c>
      <c r="C174" s="44"/>
      <c r="D174" s="44"/>
      <c r="E174" s="44">
        <f>SUM(E176:E178)</f>
        <v>770000</v>
      </c>
      <c r="G174">
        <v>343</v>
      </c>
    </row>
    <row r="175" spans="1:16" ht="15" x14ac:dyDescent="0.2">
      <c r="A175" s="44"/>
      <c r="B175" s="44" t="s">
        <v>354</v>
      </c>
      <c r="C175" s="44"/>
      <c r="D175" s="44"/>
      <c r="E175" s="44"/>
    </row>
    <row r="176" spans="1:16" ht="15" x14ac:dyDescent="0.2">
      <c r="A176" s="44" t="s">
        <v>359</v>
      </c>
      <c r="B176" s="44" t="s">
        <v>497</v>
      </c>
      <c r="C176" s="44">
        <v>7540</v>
      </c>
      <c r="D176" s="44">
        <v>47.5</v>
      </c>
      <c r="E176" s="44">
        <f>SUM(C176*D176)</f>
        <v>358150</v>
      </c>
    </row>
    <row r="177" spans="1:7" ht="15" x14ac:dyDescent="0.2">
      <c r="A177" s="44" t="s">
        <v>360</v>
      </c>
      <c r="B177" s="44" t="s">
        <v>498</v>
      </c>
      <c r="C177" s="44">
        <v>8960</v>
      </c>
      <c r="D177" s="44">
        <v>43.5</v>
      </c>
      <c r="E177" s="44">
        <f>SUM(C177*D177)</f>
        <v>389760</v>
      </c>
    </row>
    <row r="178" spans="1:7" ht="15" x14ac:dyDescent="0.2">
      <c r="A178" s="81">
        <v>43527</v>
      </c>
      <c r="B178" s="44" t="s">
        <v>499</v>
      </c>
      <c r="C178" s="44">
        <v>10</v>
      </c>
      <c r="D178" s="44">
        <v>2209</v>
      </c>
      <c r="E178" s="44">
        <f>SUM(C178*D178)</f>
        <v>22090</v>
      </c>
    </row>
    <row r="179" spans="1:7" ht="30.6" customHeight="1" x14ac:dyDescent="0.2">
      <c r="A179" s="44" t="s">
        <v>361</v>
      </c>
      <c r="B179" s="44" t="s">
        <v>379</v>
      </c>
      <c r="C179" s="44"/>
      <c r="D179" s="44"/>
      <c r="E179" s="44">
        <f>SUM(E181:E183)</f>
        <v>405000</v>
      </c>
      <c r="G179">
        <v>344</v>
      </c>
    </row>
    <row r="180" spans="1:7" ht="15" x14ac:dyDescent="0.2">
      <c r="A180" s="44"/>
      <c r="B180" s="44" t="s">
        <v>354</v>
      </c>
      <c r="C180" s="44"/>
      <c r="D180" s="44"/>
      <c r="E180" s="44"/>
    </row>
    <row r="181" spans="1:7" ht="30" x14ac:dyDescent="0.2">
      <c r="A181" s="44" t="s">
        <v>366</v>
      </c>
      <c r="B181" s="44" t="s">
        <v>513</v>
      </c>
      <c r="C181" s="44">
        <v>450</v>
      </c>
      <c r="D181" s="44">
        <v>900</v>
      </c>
      <c r="E181" s="44">
        <f>SUM(C181*D181)</f>
        <v>405000</v>
      </c>
    </row>
    <row r="182" spans="1:7" ht="15" x14ac:dyDescent="0.2">
      <c r="A182" s="44" t="s">
        <v>367</v>
      </c>
      <c r="B182" s="44"/>
      <c r="C182" s="44"/>
      <c r="D182" s="44"/>
      <c r="E182" s="44"/>
    </row>
    <row r="183" spans="1:7" ht="15" x14ac:dyDescent="0.2">
      <c r="A183" s="44"/>
      <c r="B183" s="44"/>
      <c r="C183" s="44"/>
      <c r="D183" s="44"/>
      <c r="E183" s="44"/>
    </row>
    <row r="184" spans="1:7" ht="30" x14ac:dyDescent="0.2">
      <c r="A184" s="44" t="s">
        <v>364</v>
      </c>
      <c r="B184" s="44" t="s">
        <v>380</v>
      </c>
      <c r="C184" s="44"/>
      <c r="D184" s="44"/>
      <c r="E184" s="44">
        <f>SUM(E186:E188)</f>
        <v>365900</v>
      </c>
      <c r="G184">
        <v>345</v>
      </c>
    </row>
    <row r="185" spans="1:7" ht="15" x14ac:dyDescent="0.2">
      <c r="A185" s="44"/>
      <c r="B185" s="44" t="s">
        <v>354</v>
      </c>
      <c r="C185" s="44"/>
      <c r="D185" s="44"/>
      <c r="E185" s="44"/>
    </row>
    <row r="186" spans="1:7" ht="15" x14ac:dyDescent="0.2">
      <c r="A186" s="44" t="s">
        <v>368</v>
      </c>
      <c r="B186" s="44" t="s">
        <v>500</v>
      </c>
      <c r="C186" s="44">
        <v>87</v>
      </c>
      <c r="D186" s="44">
        <v>2500</v>
      </c>
      <c r="E186" s="44">
        <f>SUM(C186*D186)</f>
        <v>217500</v>
      </c>
    </row>
    <row r="187" spans="1:7" ht="15" x14ac:dyDescent="0.2">
      <c r="A187" s="44" t="s">
        <v>369</v>
      </c>
      <c r="B187" s="44" t="s">
        <v>525</v>
      </c>
      <c r="C187" s="44">
        <v>212</v>
      </c>
      <c r="D187" s="44">
        <v>700</v>
      </c>
      <c r="E187" s="44">
        <f>SUM(C187*D187)</f>
        <v>148400</v>
      </c>
    </row>
    <row r="188" spans="1:7" ht="15" x14ac:dyDescent="0.2">
      <c r="A188" s="44"/>
      <c r="B188" s="44"/>
      <c r="C188" s="44"/>
      <c r="D188" s="44"/>
      <c r="E188" s="44"/>
    </row>
    <row r="189" spans="1:7" ht="45" x14ac:dyDescent="0.2">
      <c r="A189" s="44" t="s">
        <v>365</v>
      </c>
      <c r="B189" s="44" t="s">
        <v>381</v>
      </c>
      <c r="C189" s="44"/>
      <c r="D189" s="44"/>
      <c r="E189" s="47">
        <f>SUM(E191:E199)</f>
        <v>1954624.2</v>
      </c>
      <c r="G189">
        <v>346</v>
      </c>
    </row>
    <row r="190" spans="1:7" ht="15" x14ac:dyDescent="0.2">
      <c r="A190" s="44"/>
      <c r="B190" s="44" t="s">
        <v>354</v>
      </c>
      <c r="C190" s="44"/>
      <c r="D190" s="44"/>
      <c r="E190" s="44"/>
    </row>
    <row r="191" spans="1:7" ht="15" x14ac:dyDescent="0.2">
      <c r="A191" s="130" t="s">
        <v>506</v>
      </c>
      <c r="B191" s="44" t="s">
        <v>501</v>
      </c>
      <c r="C191" s="47">
        <v>228</v>
      </c>
      <c r="D191" s="47">
        <v>1500</v>
      </c>
      <c r="E191" s="47">
        <f t="shared" ref="E191:E199" si="2">SUM(C191*D191)</f>
        <v>342000</v>
      </c>
    </row>
    <row r="192" spans="1:7" ht="30" x14ac:dyDescent="0.2">
      <c r="A192" s="130" t="s">
        <v>507</v>
      </c>
      <c r="B192" s="44" t="s">
        <v>502</v>
      </c>
      <c r="C192" s="47">
        <v>465</v>
      </c>
      <c r="D192" s="47">
        <v>705.6</v>
      </c>
      <c r="E192" s="47">
        <f t="shared" si="2"/>
        <v>328104</v>
      </c>
    </row>
    <row r="193" spans="1:7" ht="15" x14ac:dyDescent="0.2">
      <c r="A193" s="130" t="s">
        <v>508</v>
      </c>
      <c r="B193" s="44" t="s">
        <v>503</v>
      </c>
      <c r="C193" s="47">
        <v>3567</v>
      </c>
      <c r="D193" s="47">
        <v>100</v>
      </c>
      <c r="E193" s="47">
        <f t="shared" si="2"/>
        <v>356700</v>
      </c>
    </row>
    <row r="194" spans="1:7" ht="15" x14ac:dyDescent="0.2">
      <c r="A194" s="130" t="s">
        <v>509</v>
      </c>
      <c r="B194" s="44" t="s">
        <v>504</v>
      </c>
      <c r="C194" s="47">
        <v>1930</v>
      </c>
      <c r="D194" s="47">
        <v>195.14</v>
      </c>
      <c r="E194" s="47">
        <f t="shared" si="2"/>
        <v>376620.2</v>
      </c>
    </row>
    <row r="195" spans="1:7" ht="30" x14ac:dyDescent="0.2">
      <c r="A195" s="130" t="s">
        <v>510</v>
      </c>
      <c r="B195" s="44" t="s">
        <v>505</v>
      </c>
      <c r="C195" s="47">
        <v>2380</v>
      </c>
      <c r="D195" s="47">
        <v>100</v>
      </c>
      <c r="E195" s="47">
        <f t="shared" si="2"/>
        <v>238000</v>
      </c>
    </row>
    <row r="196" spans="1:7" ht="45" x14ac:dyDescent="0.2">
      <c r="A196" s="130" t="s">
        <v>511</v>
      </c>
      <c r="B196" s="44" t="s">
        <v>524</v>
      </c>
      <c r="C196" s="47">
        <v>1000</v>
      </c>
      <c r="D196" s="47">
        <v>120</v>
      </c>
      <c r="E196" s="47">
        <f t="shared" si="2"/>
        <v>120000</v>
      </c>
    </row>
    <row r="197" spans="1:7" ht="15" x14ac:dyDescent="0.2">
      <c r="A197" s="130" t="s">
        <v>512</v>
      </c>
      <c r="B197" s="44" t="s">
        <v>517</v>
      </c>
      <c r="C197" s="47">
        <v>200</v>
      </c>
      <c r="D197" s="47">
        <v>200</v>
      </c>
      <c r="E197" s="47">
        <f t="shared" si="2"/>
        <v>40000</v>
      </c>
    </row>
    <row r="198" spans="1:7" ht="30" x14ac:dyDescent="0.2">
      <c r="A198" s="130" t="s">
        <v>516</v>
      </c>
      <c r="B198" s="44" t="s">
        <v>519</v>
      </c>
      <c r="C198" s="47">
        <v>100</v>
      </c>
      <c r="D198" s="47">
        <v>950</v>
      </c>
      <c r="E198" s="47">
        <f t="shared" si="2"/>
        <v>95000</v>
      </c>
    </row>
    <row r="199" spans="1:7" ht="30" x14ac:dyDescent="0.2">
      <c r="A199" s="130" t="s">
        <v>518</v>
      </c>
      <c r="B199" s="44" t="s">
        <v>515</v>
      </c>
      <c r="C199" s="44">
        <v>120</v>
      </c>
      <c r="D199" s="44">
        <v>485</v>
      </c>
      <c r="E199" s="47">
        <f t="shared" si="2"/>
        <v>58200</v>
      </c>
    </row>
    <row r="200" spans="1:7" ht="60" x14ac:dyDescent="0.2">
      <c r="A200" s="44" t="s">
        <v>370</v>
      </c>
      <c r="B200" s="44" t="s">
        <v>382</v>
      </c>
      <c r="C200" s="44"/>
      <c r="D200" s="44"/>
      <c r="E200" s="44"/>
      <c r="G200">
        <v>347</v>
      </c>
    </row>
    <row r="201" spans="1:7" ht="15" x14ac:dyDescent="0.2">
      <c r="A201" s="44"/>
      <c r="B201" s="44" t="s">
        <v>354</v>
      </c>
      <c r="C201" s="44"/>
      <c r="D201" s="44"/>
      <c r="E201" s="44"/>
    </row>
    <row r="202" spans="1:7" ht="14.45" customHeight="1" x14ac:dyDescent="0.2">
      <c r="A202" s="44" t="s">
        <v>371</v>
      </c>
      <c r="B202" s="44"/>
      <c r="C202" s="44"/>
      <c r="D202" s="44"/>
      <c r="E202" s="44"/>
    </row>
    <row r="203" spans="1:7" ht="14.45" customHeight="1" x14ac:dyDescent="0.2">
      <c r="A203" s="44" t="s">
        <v>372</v>
      </c>
      <c r="B203" s="44"/>
      <c r="C203" s="44"/>
      <c r="D203" s="44"/>
      <c r="E203" s="44"/>
    </row>
    <row r="204" spans="1:7" ht="14.45" customHeight="1" x14ac:dyDescent="0.2">
      <c r="A204" s="44"/>
      <c r="B204" s="44"/>
      <c r="C204" s="44"/>
      <c r="D204" s="44"/>
      <c r="E204" s="44"/>
    </row>
    <row r="205" spans="1:7" ht="52.9" customHeight="1" x14ac:dyDescent="0.2">
      <c r="A205" s="44" t="s">
        <v>373</v>
      </c>
      <c r="B205" s="44" t="s">
        <v>383</v>
      </c>
      <c r="C205" s="44"/>
      <c r="D205" s="44"/>
      <c r="E205" s="44">
        <f>SUM(E206:E210)</f>
        <v>99600</v>
      </c>
      <c r="G205">
        <v>349</v>
      </c>
    </row>
    <row r="206" spans="1:7" ht="15" x14ac:dyDescent="0.2">
      <c r="A206" s="44"/>
      <c r="B206" s="44" t="s">
        <v>354</v>
      </c>
      <c r="C206" s="44"/>
      <c r="D206" s="44"/>
      <c r="E206" s="44"/>
    </row>
    <row r="207" spans="1:7" ht="14.45" customHeight="1" x14ac:dyDescent="0.2">
      <c r="A207" s="44" t="s">
        <v>374</v>
      </c>
      <c r="B207" s="44" t="s">
        <v>514</v>
      </c>
      <c r="C207" s="44">
        <v>400</v>
      </c>
      <c r="D207" s="44">
        <v>249</v>
      </c>
      <c r="E207" s="44">
        <f>SUM(C207*D207)</f>
        <v>99600</v>
      </c>
    </row>
    <row r="208" spans="1:7" ht="14.45" customHeight="1" x14ac:dyDescent="0.2">
      <c r="A208" s="44" t="s">
        <v>375</v>
      </c>
      <c r="B208" s="44"/>
      <c r="C208" s="44"/>
      <c r="D208" s="44"/>
      <c r="E208" s="44"/>
    </row>
    <row r="209" spans="1:8" ht="15" x14ac:dyDescent="0.2">
      <c r="A209" s="44"/>
      <c r="B209" s="44"/>
      <c r="C209" s="44"/>
      <c r="D209" s="44"/>
      <c r="E209" s="44"/>
    </row>
    <row r="210" spans="1:8" ht="15" x14ac:dyDescent="0.2">
      <c r="A210" s="44"/>
      <c r="B210" s="44"/>
      <c r="C210" s="44"/>
      <c r="D210" s="44"/>
      <c r="E210" s="44"/>
    </row>
    <row r="211" spans="1:8" ht="15" x14ac:dyDescent="0.2">
      <c r="A211" s="44"/>
      <c r="B211" s="45" t="s">
        <v>164</v>
      </c>
      <c r="C211" s="44" t="s">
        <v>176</v>
      </c>
      <c r="D211" s="44" t="s">
        <v>176</v>
      </c>
      <c r="E211" s="47">
        <f>E164+E169+E174+E179+E184+E189+E200+E205</f>
        <v>3595124.2</v>
      </c>
      <c r="H211" s="133">
        <f>SUM(E211+E156+D142+E82+F47+F17)</f>
        <v>22161200</v>
      </c>
    </row>
  </sheetData>
  <mergeCells count="22">
    <mergeCell ref="A2:F2"/>
    <mergeCell ref="A4:F4"/>
    <mergeCell ref="A18:F18"/>
    <mergeCell ref="A6:F6"/>
    <mergeCell ref="A20:F20"/>
    <mergeCell ref="A59:F59"/>
    <mergeCell ref="A146:F146"/>
    <mergeCell ref="A148:F148"/>
    <mergeCell ref="A158:F158"/>
    <mergeCell ref="A160:F160"/>
    <mergeCell ref="A61:F61"/>
    <mergeCell ref="A84:F84"/>
    <mergeCell ref="A88:F88"/>
    <mergeCell ref="A86:F86"/>
    <mergeCell ref="A95:F95"/>
    <mergeCell ref="A97:F97"/>
    <mergeCell ref="A144:F144"/>
    <mergeCell ref="A22:F22"/>
    <mergeCell ref="A30:F30"/>
    <mergeCell ref="A32:F32"/>
    <mergeCell ref="A49:F49"/>
    <mergeCell ref="A51:F51"/>
  </mergeCells>
  <pageMargins left="0.7" right="0.7" top="0.75" bottom="0.75" header="0.3" footer="0.3"/>
  <pageSetup paperSize="9" scale="96" orientation="portrait" horizontalDpi="4294967293" r:id="rId1"/>
  <rowBreaks count="3" manualBreakCount="3">
    <brk id="83" max="5" man="1"/>
    <brk id="115" max="5" man="1"/>
    <brk id="157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2:P191"/>
  <sheetViews>
    <sheetView topLeftCell="A22" workbookViewId="0">
      <selection activeCell="F37" sqref="F37"/>
    </sheetView>
  </sheetViews>
  <sheetFormatPr defaultRowHeight="12.75" x14ac:dyDescent="0.2"/>
  <cols>
    <col min="1" max="1" width="7.5703125" customWidth="1"/>
    <col min="2" max="2" width="25.42578125" customWidth="1"/>
    <col min="3" max="3" width="16.28515625" customWidth="1"/>
    <col min="4" max="4" width="13.28515625" customWidth="1"/>
    <col min="5" max="5" width="12.5703125" customWidth="1"/>
    <col min="6" max="6" width="12.7109375" customWidth="1"/>
    <col min="8" max="8" width="12.7109375" bestFit="1" customWidth="1"/>
    <col min="16" max="16" width="17.5703125" customWidth="1"/>
  </cols>
  <sheetData>
    <row r="2" spans="1:11" s="1" customFormat="1" ht="15.6" customHeight="1" x14ac:dyDescent="0.2">
      <c r="A2" s="343" t="s">
        <v>225</v>
      </c>
      <c r="B2" s="343"/>
      <c r="C2" s="343"/>
      <c r="D2" s="343"/>
      <c r="E2" s="343"/>
      <c r="F2" s="343"/>
      <c r="G2" s="55"/>
      <c r="H2" s="56"/>
      <c r="I2" s="56"/>
      <c r="J2" s="56"/>
      <c r="K2" s="56"/>
    </row>
    <row r="3" spans="1:11" ht="13.5" x14ac:dyDescent="0.2">
      <c r="A3" s="49" t="s">
        <v>212</v>
      </c>
    </row>
    <row r="4" spans="1:11" ht="16.149999999999999" customHeight="1" x14ac:dyDescent="0.2">
      <c r="A4" s="340" t="s">
        <v>224</v>
      </c>
      <c r="B4" s="340"/>
      <c r="C4" s="340"/>
      <c r="D4" s="340"/>
      <c r="E4" s="340"/>
      <c r="F4" s="340"/>
      <c r="G4" s="57"/>
      <c r="H4" s="57"/>
      <c r="I4" s="57"/>
      <c r="J4" s="57"/>
    </row>
    <row r="5" spans="1:11" ht="13.9" customHeight="1" x14ac:dyDescent="0.2">
      <c r="A5" s="54"/>
      <c r="B5" s="54"/>
      <c r="C5" s="54"/>
      <c r="D5" s="54"/>
      <c r="E5" s="54"/>
      <c r="F5" s="54"/>
      <c r="G5" s="57"/>
      <c r="H5" s="57"/>
      <c r="I5" s="57"/>
      <c r="J5" s="57"/>
    </row>
    <row r="6" spans="1:11" s="17" customFormat="1" ht="16.899999999999999" customHeight="1" x14ac:dyDescent="0.2">
      <c r="A6" s="321" t="s">
        <v>320</v>
      </c>
      <c r="B6" s="318"/>
      <c r="C6" s="318"/>
      <c r="D6" s="318"/>
      <c r="E6" s="318"/>
      <c r="F6" s="318"/>
      <c r="G6" s="21"/>
      <c r="H6" s="21"/>
      <c r="I6" s="21"/>
      <c r="J6" s="21"/>
      <c r="K6" s="21"/>
    </row>
    <row r="8" spans="1:11" ht="60" x14ac:dyDescent="0.2">
      <c r="A8" s="44" t="s">
        <v>160</v>
      </c>
      <c r="B8" s="44" t="s">
        <v>172</v>
      </c>
      <c r="C8" s="44" t="s">
        <v>235</v>
      </c>
      <c r="D8" s="44" t="s">
        <v>222</v>
      </c>
      <c r="E8" s="44" t="s">
        <v>237</v>
      </c>
      <c r="F8" s="44" t="s">
        <v>177</v>
      </c>
    </row>
    <row r="9" spans="1:11" ht="15" x14ac:dyDescent="0.2">
      <c r="A9" s="44">
        <v>1</v>
      </c>
      <c r="B9" s="44">
        <v>2</v>
      </c>
      <c r="C9" s="44">
        <v>3</v>
      </c>
      <c r="D9" s="44">
        <v>4</v>
      </c>
      <c r="E9" s="44">
        <v>5</v>
      </c>
      <c r="F9" s="44">
        <v>6</v>
      </c>
    </row>
    <row r="10" spans="1:11" ht="15" x14ac:dyDescent="0.2">
      <c r="A10" s="44">
        <v>1</v>
      </c>
      <c r="B10" s="44" t="s">
        <v>289</v>
      </c>
      <c r="C10" s="47"/>
      <c r="D10" s="47"/>
      <c r="E10" s="47"/>
      <c r="F10" s="47">
        <f>C10*D10*E10</f>
        <v>0</v>
      </c>
    </row>
    <row r="11" spans="1:11" ht="30" x14ac:dyDescent="0.2">
      <c r="A11" s="44">
        <v>2</v>
      </c>
      <c r="B11" s="44" t="s">
        <v>290</v>
      </c>
      <c r="C11" s="47">
        <v>505</v>
      </c>
      <c r="D11" s="47">
        <v>12</v>
      </c>
      <c r="E11" s="47">
        <v>0.99</v>
      </c>
      <c r="F11" s="47">
        <f>C11*D11*E11+0.6</f>
        <v>6000</v>
      </c>
    </row>
    <row r="12" spans="1:11" ht="30" x14ac:dyDescent="0.2">
      <c r="A12" s="44">
        <v>3</v>
      </c>
      <c r="B12" s="44" t="s">
        <v>291</v>
      </c>
      <c r="C12" s="47">
        <v>550</v>
      </c>
      <c r="D12" s="47">
        <v>12</v>
      </c>
      <c r="E12" s="47">
        <v>3</v>
      </c>
      <c r="F12" s="47">
        <f>C12*D12*E12</f>
        <v>19800</v>
      </c>
    </row>
    <row r="13" spans="1:11" ht="15" x14ac:dyDescent="0.2">
      <c r="A13" s="44">
        <v>4</v>
      </c>
      <c r="B13" s="44" t="s">
        <v>292</v>
      </c>
      <c r="C13" s="47"/>
      <c r="D13" s="47"/>
      <c r="E13" s="47"/>
      <c r="F13" s="47">
        <f>C13*D13*E13</f>
        <v>0</v>
      </c>
    </row>
    <row r="14" spans="1:11" ht="15" x14ac:dyDescent="0.2">
      <c r="A14" s="44">
        <v>5</v>
      </c>
      <c r="B14" s="44" t="s">
        <v>293</v>
      </c>
      <c r="C14" s="47"/>
      <c r="D14" s="47"/>
      <c r="E14" s="47"/>
      <c r="F14" s="47">
        <f>C14*D14*E14</f>
        <v>0</v>
      </c>
    </row>
    <row r="15" spans="1:11" ht="15" x14ac:dyDescent="0.2">
      <c r="A15" s="44">
        <v>6</v>
      </c>
      <c r="B15" s="44" t="s">
        <v>294</v>
      </c>
      <c r="C15" s="47">
        <v>400</v>
      </c>
      <c r="D15" s="47">
        <v>1</v>
      </c>
      <c r="E15" s="47">
        <v>30</v>
      </c>
      <c r="F15" s="47">
        <f>C15*D15*E15</f>
        <v>12000</v>
      </c>
    </row>
    <row r="16" spans="1:11" ht="15" x14ac:dyDescent="0.2">
      <c r="A16" s="44">
        <v>7</v>
      </c>
      <c r="B16" s="44" t="s">
        <v>295</v>
      </c>
      <c r="C16" s="47">
        <v>5</v>
      </c>
      <c r="D16" s="47">
        <v>12</v>
      </c>
      <c r="E16" s="47">
        <v>450</v>
      </c>
      <c r="F16" s="47">
        <f>C16*D16*E16</f>
        <v>27000</v>
      </c>
    </row>
    <row r="17" spans="1:11" ht="15" x14ac:dyDescent="0.2">
      <c r="A17" s="44"/>
      <c r="B17" s="45" t="s">
        <v>164</v>
      </c>
      <c r="C17" s="44" t="s">
        <v>176</v>
      </c>
      <c r="D17" s="44" t="s">
        <v>176</v>
      </c>
      <c r="E17" s="44" t="s">
        <v>176</v>
      </c>
      <c r="F17" s="47">
        <f>SUM(F10:F16)</f>
        <v>64800</v>
      </c>
    </row>
    <row r="18" spans="1:11" x14ac:dyDescent="0.2">
      <c r="A18" s="346" t="s">
        <v>236</v>
      </c>
      <c r="B18" s="346"/>
      <c r="C18" s="346"/>
      <c r="D18" s="346"/>
      <c r="E18" s="346"/>
      <c r="F18" s="346"/>
    </row>
    <row r="20" spans="1:11" ht="16.149999999999999" customHeight="1" x14ac:dyDescent="0.2">
      <c r="A20" s="340" t="s">
        <v>226</v>
      </c>
      <c r="B20" s="340"/>
      <c r="C20" s="340"/>
      <c r="D20" s="340"/>
      <c r="E20" s="340"/>
      <c r="F20" s="340"/>
      <c r="G20" s="57"/>
      <c r="H20" s="57"/>
      <c r="I20" s="57"/>
      <c r="J20" s="57"/>
    </row>
    <row r="21" spans="1:11" ht="13.9" customHeight="1" x14ac:dyDescent="0.2">
      <c r="A21" s="54"/>
      <c r="B21" s="54"/>
      <c r="C21" s="54"/>
      <c r="D21" s="54"/>
      <c r="E21" s="54"/>
      <c r="F21" s="54"/>
      <c r="G21" s="57"/>
      <c r="H21" s="57"/>
      <c r="I21" s="57"/>
      <c r="J21" s="57"/>
    </row>
    <row r="22" spans="1:11" s="17" customFormat="1" ht="16.899999999999999" customHeight="1" x14ac:dyDescent="0.2">
      <c r="A22" s="321" t="s">
        <v>320</v>
      </c>
      <c r="B22" s="321"/>
      <c r="C22" s="321"/>
      <c r="D22" s="321"/>
      <c r="E22" s="321"/>
      <c r="F22" s="321"/>
      <c r="G22" s="21"/>
      <c r="H22" s="21"/>
      <c r="I22" s="21"/>
      <c r="J22" s="21"/>
      <c r="K22" s="21"/>
    </row>
    <row r="24" spans="1:11" ht="45" x14ac:dyDescent="0.2">
      <c r="A24" s="44" t="s">
        <v>160</v>
      </c>
      <c r="B24" s="44" t="s">
        <v>172</v>
      </c>
      <c r="C24" s="44" t="s">
        <v>227</v>
      </c>
      <c r="D24" s="44" t="s">
        <v>228</v>
      </c>
      <c r="E24" s="44" t="s">
        <v>229</v>
      </c>
    </row>
    <row r="25" spans="1:11" ht="15" x14ac:dyDescent="0.2">
      <c r="A25" s="44">
        <v>1</v>
      </c>
      <c r="B25" s="44">
        <v>2</v>
      </c>
      <c r="C25" s="44">
        <v>3</v>
      </c>
      <c r="D25" s="44">
        <v>4</v>
      </c>
      <c r="E25" s="44">
        <v>5</v>
      </c>
    </row>
    <row r="26" spans="1:11" ht="15" x14ac:dyDescent="0.2">
      <c r="A26" s="44"/>
      <c r="B26" s="44"/>
      <c r="C26" s="47"/>
      <c r="D26" s="47"/>
      <c r="E26" s="47">
        <f>C26*D26</f>
        <v>0</v>
      </c>
    </row>
    <row r="27" spans="1:11" ht="15" x14ac:dyDescent="0.2">
      <c r="A27" s="44"/>
      <c r="B27" s="44"/>
      <c r="C27" s="47"/>
      <c r="D27" s="47"/>
      <c r="E27" s="47">
        <f>C27*D27</f>
        <v>0</v>
      </c>
    </row>
    <row r="28" spans="1:11" ht="15" x14ac:dyDescent="0.2">
      <c r="A28" s="44"/>
      <c r="B28" s="45" t="s">
        <v>164</v>
      </c>
      <c r="C28" s="44" t="s">
        <v>176</v>
      </c>
      <c r="D28" s="44" t="s">
        <v>176</v>
      </c>
      <c r="E28" s="47">
        <f>SUM(E26:E27)</f>
        <v>0</v>
      </c>
    </row>
    <row r="30" spans="1:11" ht="16.149999999999999" customHeight="1" x14ac:dyDescent="0.2">
      <c r="A30" s="340" t="s">
        <v>230</v>
      </c>
      <c r="B30" s="340"/>
      <c r="C30" s="340"/>
      <c r="D30" s="340"/>
      <c r="E30" s="340"/>
      <c r="F30" s="340"/>
      <c r="G30" s="57"/>
      <c r="H30" s="57"/>
      <c r="I30" s="57"/>
      <c r="J30" s="57"/>
    </row>
    <row r="31" spans="1:11" ht="13.9" customHeight="1" x14ac:dyDescent="0.2">
      <c r="A31" s="54"/>
      <c r="B31" s="54"/>
      <c r="C31" s="54"/>
      <c r="D31" s="54"/>
      <c r="E31" s="54"/>
      <c r="F31" s="54"/>
      <c r="G31" s="57"/>
      <c r="H31" s="57"/>
      <c r="I31" s="57"/>
      <c r="J31" s="57"/>
    </row>
    <row r="32" spans="1:11" s="17" customFormat="1" ht="16.899999999999999" customHeight="1" x14ac:dyDescent="0.2">
      <c r="A32" s="321" t="s">
        <v>320</v>
      </c>
      <c r="B32" s="321"/>
      <c r="C32" s="321"/>
      <c r="D32" s="321"/>
      <c r="E32" s="321"/>
      <c r="F32" s="321"/>
      <c r="G32" s="21"/>
      <c r="H32" s="21"/>
      <c r="I32" s="21"/>
      <c r="J32" s="21"/>
      <c r="K32" s="21"/>
    </row>
    <row r="34" spans="1:6" ht="45" x14ac:dyDescent="0.2">
      <c r="A34" s="44" t="s">
        <v>160</v>
      </c>
      <c r="B34" s="44" t="s">
        <v>0</v>
      </c>
      <c r="C34" s="44" t="s">
        <v>231</v>
      </c>
      <c r="D34" s="44" t="s">
        <v>232</v>
      </c>
      <c r="E34" s="44" t="s">
        <v>233</v>
      </c>
      <c r="F34" s="44" t="s">
        <v>234</v>
      </c>
    </row>
    <row r="35" spans="1:6" ht="15" x14ac:dyDescent="0.2">
      <c r="A35" s="44">
        <v>1</v>
      </c>
      <c r="B35" s="44">
        <v>2</v>
      </c>
      <c r="C35" s="44">
        <v>4</v>
      </c>
      <c r="D35" s="44">
        <v>5</v>
      </c>
      <c r="E35" s="44">
        <v>6</v>
      </c>
      <c r="F35" s="44">
        <v>7</v>
      </c>
    </row>
    <row r="36" spans="1:6" ht="15" x14ac:dyDescent="0.2">
      <c r="A36" s="44">
        <v>1</v>
      </c>
      <c r="B36" s="44" t="s">
        <v>296</v>
      </c>
      <c r="C36" s="44"/>
      <c r="D36" s="44"/>
      <c r="E36" s="44"/>
      <c r="F36" s="47">
        <f>C36*D36*E36</f>
        <v>0</v>
      </c>
    </row>
    <row r="37" spans="1:6" ht="15" x14ac:dyDescent="0.2">
      <c r="A37" s="44">
        <v>2</v>
      </c>
      <c r="B37" s="44" t="s">
        <v>297</v>
      </c>
      <c r="C37" s="44">
        <v>270</v>
      </c>
      <c r="D37" s="44">
        <v>1737.4</v>
      </c>
      <c r="E37" s="44">
        <v>1</v>
      </c>
      <c r="F37" s="47">
        <f>C37*D37*E37-0.82</f>
        <v>469097.18</v>
      </c>
    </row>
    <row r="38" spans="1:6" ht="15" x14ac:dyDescent="0.2">
      <c r="A38" s="44">
        <v>3</v>
      </c>
      <c r="B38" s="44" t="s">
        <v>298</v>
      </c>
      <c r="C38" s="44">
        <v>20000</v>
      </c>
      <c r="D38" s="44">
        <v>6.22</v>
      </c>
      <c r="E38" s="44">
        <v>1</v>
      </c>
      <c r="F38" s="47">
        <f>C38*D38*E38-0.82</f>
        <v>124399.18</v>
      </c>
    </row>
    <row r="39" spans="1:6" ht="30" x14ac:dyDescent="0.2">
      <c r="A39" s="44">
        <v>4</v>
      </c>
      <c r="B39" s="44" t="s">
        <v>299</v>
      </c>
      <c r="C39" s="44" t="s">
        <v>176</v>
      </c>
      <c r="D39" s="44" t="s">
        <v>176</v>
      </c>
      <c r="E39" s="44" t="s">
        <v>176</v>
      </c>
      <c r="F39" s="47">
        <f>SUM(F40:F44)</f>
        <v>79403.97</v>
      </c>
    </row>
    <row r="40" spans="1:6" ht="15" x14ac:dyDescent="0.2">
      <c r="A40" s="44" t="s">
        <v>307</v>
      </c>
      <c r="B40" s="44" t="s">
        <v>300</v>
      </c>
      <c r="C40" s="44">
        <v>1900</v>
      </c>
      <c r="D40" s="125">
        <v>25.26</v>
      </c>
      <c r="E40" s="44">
        <v>1</v>
      </c>
      <c r="F40" s="47">
        <f>C40*D40*E40+2.32</f>
        <v>47996.32</v>
      </c>
    </row>
    <row r="41" spans="1:6" ht="15" x14ac:dyDescent="0.2">
      <c r="A41" s="44" t="s">
        <v>308</v>
      </c>
      <c r="B41" s="44" t="s">
        <v>301</v>
      </c>
      <c r="C41" s="44"/>
      <c r="D41" s="44"/>
      <c r="E41" s="44"/>
      <c r="F41" s="47">
        <f t="shared" ref="F41:F46" si="0">C41*D41*E41</f>
        <v>0</v>
      </c>
    </row>
    <row r="42" spans="1:6" ht="30" x14ac:dyDescent="0.2">
      <c r="A42" s="44" t="s">
        <v>309</v>
      </c>
      <c r="B42" s="44" t="s">
        <v>302</v>
      </c>
      <c r="C42" s="44"/>
      <c r="D42" s="44"/>
      <c r="E42" s="44"/>
      <c r="F42" s="47">
        <f t="shared" si="0"/>
        <v>0</v>
      </c>
    </row>
    <row r="43" spans="1:6" ht="30" x14ac:dyDescent="0.2">
      <c r="A43" s="44" t="s">
        <v>310</v>
      </c>
      <c r="B43" s="44" t="s">
        <v>303</v>
      </c>
      <c r="C43" s="47"/>
      <c r="D43" s="47"/>
      <c r="E43" s="47"/>
      <c r="F43" s="47">
        <f t="shared" si="0"/>
        <v>0</v>
      </c>
    </row>
    <row r="44" spans="1:6" ht="15" x14ac:dyDescent="0.2">
      <c r="A44" s="44" t="s">
        <v>311</v>
      </c>
      <c r="B44" s="44" t="s">
        <v>304</v>
      </c>
      <c r="C44" s="47">
        <v>1900</v>
      </c>
      <c r="D44" s="47">
        <v>16.53</v>
      </c>
      <c r="E44" s="47">
        <v>1</v>
      </c>
      <c r="F44" s="47">
        <f>C44*D44*E44+0.65</f>
        <v>31407.65</v>
      </c>
    </row>
    <row r="45" spans="1:6" ht="15" x14ac:dyDescent="0.2">
      <c r="A45" s="44">
        <v>5</v>
      </c>
      <c r="B45" s="44" t="s">
        <v>305</v>
      </c>
      <c r="C45" s="47"/>
      <c r="D45" s="47"/>
      <c r="E45" s="47"/>
      <c r="F45" s="47">
        <f t="shared" si="0"/>
        <v>0</v>
      </c>
    </row>
    <row r="46" spans="1:6" ht="45" x14ac:dyDescent="0.2">
      <c r="A46" s="44">
        <v>6</v>
      </c>
      <c r="B46" s="44" t="s">
        <v>526</v>
      </c>
      <c r="C46" s="47">
        <v>170717.67</v>
      </c>
      <c r="D46" s="47">
        <v>1</v>
      </c>
      <c r="E46" s="47">
        <v>1</v>
      </c>
      <c r="F46" s="47">
        <f t="shared" si="0"/>
        <v>170717.67</v>
      </c>
    </row>
    <row r="47" spans="1:6" ht="15" x14ac:dyDescent="0.2">
      <c r="A47" s="44"/>
      <c r="B47" s="45" t="s">
        <v>164</v>
      </c>
      <c r="C47" s="44" t="s">
        <v>176</v>
      </c>
      <c r="D47" s="44" t="s">
        <v>176</v>
      </c>
      <c r="E47" s="44" t="s">
        <v>176</v>
      </c>
      <c r="F47" s="47">
        <f>F36+F37+F38+F39+F45+F46</f>
        <v>843618</v>
      </c>
    </row>
    <row r="49" spans="1:11" ht="16.149999999999999" customHeight="1" x14ac:dyDescent="0.2">
      <c r="A49" s="340" t="s">
        <v>245</v>
      </c>
      <c r="B49" s="340"/>
      <c r="C49" s="340"/>
      <c r="D49" s="340"/>
      <c r="E49" s="340"/>
      <c r="F49" s="340"/>
      <c r="G49" s="57"/>
      <c r="H49" s="57"/>
      <c r="I49" s="57"/>
      <c r="J49" s="57"/>
    </row>
    <row r="50" spans="1:11" ht="13.9" customHeight="1" x14ac:dyDescent="0.2">
      <c r="A50" s="54"/>
      <c r="B50" s="54"/>
      <c r="C50" s="54"/>
      <c r="D50" s="54"/>
      <c r="E50" s="54"/>
      <c r="F50" s="54"/>
      <c r="G50" s="57"/>
      <c r="H50" s="57"/>
      <c r="I50" s="57"/>
      <c r="J50" s="57"/>
    </row>
    <row r="51" spans="1:11" s="17" customFormat="1" ht="34.5" customHeight="1" x14ac:dyDescent="0.2">
      <c r="A51" s="321" t="s">
        <v>527</v>
      </c>
      <c r="B51" s="318"/>
      <c r="C51" s="318"/>
      <c r="D51" s="318"/>
      <c r="E51" s="318"/>
      <c r="F51" s="318"/>
      <c r="G51" s="21"/>
      <c r="H51" s="21"/>
      <c r="I51" s="21"/>
      <c r="J51" s="21"/>
      <c r="K51" s="21"/>
    </row>
    <row r="53" spans="1:11" ht="45" x14ac:dyDescent="0.2">
      <c r="A53" s="44" t="s">
        <v>160</v>
      </c>
      <c r="B53" s="44" t="s">
        <v>172</v>
      </c>
      <c r="C53" s="44" t="s">
        <v>242</v>
      </c>
      <c r="D53" s="44" t="s">
        <v>243</v>
      </c>
      <c r="E53" s="44" t="s">
        <v>244</v>
      </c>
    </row>
    <row r="54" spans="1:11" ht="15" x14ac:dyDescent="0.2">
      <c r="A54" s="44">
        <v>1</v>
      </c>
      <c r="B54" s="44">
        <v>2</v>
      </c>
      <c r="C54" s="44">
        <v>4</v>
      </c>
      <c r="D54" s="44">
        <v>5</v>
      </c>
      <c r="E54" s="44">
        <v>6</v>
      </c>
    </row>
    <row r="55" spans="1:11" ht="30" x14ac:dyDescent="0.2">
      <c r="A55" s="44"/>
      <c r="B55" s="44" t="s">
        <v>528</v>
      </c>
      <c r="C55" s="47">
        <v>2</v>
      </c>
      <c r="D55" s="47">
        <v>2</v>
      </c>
      <c r="E55" s="47">
        <v>1500000</v>
      </c>
    </row>
    <row r="56" spans="1:11" ht="15" x14ac:dyDescent="0.2">
      <c r="A56" s="44"/>
      <c r="B56" s="44"/>
      <c r="C56" s="47"/>
      <c r="D56" s="47"/>
      <c r="E56" s="47"/>
    </row>
    <row r="57" spans="1:11" ht="15" x14ac:dyDescent="0.2">
      <c r="A57" s="44"/>
      <c r="B57" s="45" t="s">
        <v>164</v>
      </c>
      <c r="C57" s="44" t="s">
        <v>176</v>
      </c>
      <c r="D57" s="44" t="s">
        <v>176</v>
      </c>
      <c r="E57" s="47">
        <f>SUM(E55:E56)</f>
        <v>1500000</v>
      </c>
    </row>
    <row r="59" spans="1:11" ht="16.899999999999999" customHeight="1" x14ac:dyDescent="0.2">
      <c r="A59" s="340" t="s">
        <v>245</v>
      </c>
      <c r="B59" s="340"/>
      <c r="C59" s="340"/>
      <c r="D59" s="340"/>
      <c r="E59" s="340"/>
      <c r="F59" s="340"/>
      <c r="G59" s="57"/>
      <c r="H59" s="57"/>
      <c r="I59" s="57"/>
      <c r="J59" s="57"/>
    </row>
    <row r="60" spans="1:11" ht="13.9" customHeight="1" x14ac:dyDescent="0.2">
      <c r="A60" s="54"/>
      <c r="B60" s="54"/>
      <c r="C60" s="54"/>
      <c r="D60" s="54"/>
      <c r="E60" s="54"/>
      <c r="F60" s="54"/>
      <c r="G60" s="57"/>
      <c r="H60" s="57"/>
      <c r="I60" s="57"/>
      <c r="J60" s="57"/>
    </row>
    <row r="61" spans="1:11" s="17" customFormat="1" ht="16.899999999999999" customHeight="1" x14ac:dyDescent="0.2">
      <c r="A61" s="321" t="s">
        <v>320</v>
      </c>
      <c r="B61" s="318"/>
      <c r="C61" s="318"/>
      <c r="D61" s="318"/>
      <c r="E61" s="318"/>
      <c r="F61" s="318"/>
      <c r="G61" s="21"/>
      <c r="H61" s="21"/>
      <c r="I61" s="21"/>
      <c r="J61" s="21"/>
      <c r="K61" s="21"/>
    </row>
    <row r="63" spans="1:11" ht="45" x14ac:dyDescent="0.2">
      <c r="A63" s="44" t="s">
        <v>160</v>
      </c>
      <c r="B63" s="44" t="s">
        <v>172</v>
      </c>
      <c r="C63" s="44" t="s">
        <v>242</v>
      </c>
      <c r="D63" s="44" t="s">
        <v>243</v>
      </c>
      <c r="E63" s="44" t="s">
        <v>244</v>
      </c>
    </row>
    <row r="64" spans="1:11" ht="15" x14ac:dyDescent="0.2">
      <c r="A64" s="44">
        <v>1</v>
      </c>
      <c r="B64" s="44">
        <v>2</v>
      </c>
      <c r="C64" s="44">
        <v>3</v>
      </c>
      <c r="D64" s="44">
        <v>4</v>
      </c>
      <c r="E64" s="44">
        <v>5</v>
      </c>
    </row>
    <row r="65" spans="1:11" ht="15" x14ac:dyDescent="0.2">
      <c r="A65" s="44">
        <v>1</v>
      </c>
      <c r="B65" s="126" t="s">
        <v>464</v>
      </c>
      <c r="C65" s="129">
        <v>1</v>
      </c>
      <c r="D65" s="129">
        <v>1</v>
      </c>
      <c r="E65" s="129">
        <v>34000</v>
      </c>
    </row>
    <row r="66" spans="1:11" ht="15" x14ac:dyDescent="0.2">
      <c r="A66" s="44">
        <v>2</v>
      </c>
      <c r="B66" s="126" t="s">
        <v>534</v>
      </c>
      <c r="C66" s="128">
        <v>1</v>
      </c>
      <c r="D66" s="128">
        <v>1</v>
      </c>
      <c r="E66" s="129">
        <v>66000</v>
      </c>
    </row>
    <row r="67" spans="1:11" ht="15" x14ac:dyDescent="0.2">
      <c r="A67" s="44">
        <v>3</v>
      </c>
      <c r="B67" s="126"/>
      <c r="C67" s="128"/>
      <c r="D67" s="128"/>
      <c r="E67" s="129"/>
    </row>
    <row r="68" spans="1:11" ht="15" x14ac:dyDescent="0.2">
      <c r="A68" s="44">
        <v>4</v>
      </c>
      <c r="B68" s="126"/>
      <c r="C68" s="128"/>
      <c r="D68" s="128"/>
      <c r="E68" s="129"/>
    </row>
    <row r="69" spans="1:11" ht="15" x14ac:dyDescent="0.2">
      <c r="A69" s="44">
        <v>5</v>
      </c>
      <c r="B69" s="126"/>
      <c r="C69" s="128"/>
      <c r="D69" s="128"/>
      <c r="E69" s="129"/>
    </row>
    <row r="70" spans="1:11" ht="15" x14ac:dyDescent="0.2">
      <c r="A70" s="44"/>
      <c r="B70" s="45" t="s">
        <v>164</v>
      </c>
      <c r="C70" s="44" t="s">
        <v>176</v>
      </c>
      <c r="D70" s="44" t="s">
        <v>176</v>
      </c>
      <c r="E70" s="47">
        <f>SUM(E65:E69)</f>
        <v>100000</v>
      </c>
    </row>
    <row r="72" spans="1:11" ht="16.899999999999999" customHeight="1" x14ac:dyDescent="0.2">
      <c r="A72" s="340" t="s">
        <v>246</v>
      </c>
      <c r="B72" s="340"/>
      <c r="C72" s="340"/>
      <c r="D72" s="340"/>
      <c r="E72" s="340"/>
      <c r="F72" s="340"/>
      <c r="G72" s="57"/>
      <c r="H72" s="57"/>
      <c r="I72" s="57"/>
      <c r="J72" s="57"/>
    </row>
    <row r="73" spans="1:11" ht="16.899999999999999" customHeight="1" x14ac:dyDescent="0.2">
      <c r="A73" s="54"/>
      <c r="B73" s="54"/>
      <c r="C73" s="54"/>
      <c r="D73" s="54"/>
      <c r="E73" s="54"/>
      <c r="F73" s="54"/>
      <c r="G73" s="57"/>
      <c r="H73" s="57"/>
      <c r="I73" s="57"/>
      <c r="J73" s="57"/>
    </row>
    <row r="74" spans="1:11" ht="16.899999999999999" customHeight="1" x14ac:dyDescent="0.2">
      <c r="A74" s="340" t="s">
        <v>251</v>
      </c>
      <c r="B74" s="340"/>
      <c r="C74" s="340"/>
      <c r="D74" s="340"/>
      <c r="E74" s="340"/>
      <c r="F74" s="340"/>
      <c r="G74" s="57"/>
      <c r="H74" s="57"/>
      <c r="I74" s="57"/>
      <c r="J74" s="57"/>
    </row>
    <row r="75" spans="1:11" ht="13.9" customHeight="1" x14ac:dyDescent="0.2">
      <c r="A75" s="54"/>
      <c r="B75" s="54"/>
      <c r="C75" s="54"/>
      <c r="D75" s="54"/>
      <c r="E75" s="54"/>
      <c r="F75" s="54"/>
      <c r="G75" s="57"/>
      <c r="H75" s="57"/>
      <c r="I75" s="57"/>
      <c r="J75" s="57"/>
    </row>
    <row r="76" spans="1:11" s="17" customFormat="1" ht="30" customHeight="1" x14ac:dyDescent="0.2">
      <c r="A76" s="321" t="s">
        <v>527</v>
      </c>
      <c r="B76" s="318"/>
      <c r="C76" s="318"/>
      <c r="D76" s="318"/>
      <c r="E76" s="318"/>
      <c r="F76" s="318"/>
      <c r="G76" s="21"/>
      <c r="H76" s="21"/>
      <c r="I76" s="21"/>
      <c r="J76" s="21"/>
      <c r="K76" s="21"/>
    </row>
    <row r="78" spans="1:11" ht="55.5" customHeight="1" x14ac:dyDescent="0.2">
      <c r="A78" s="44" t="s">
        <v>160</v>
      </c>
      <c r="B78" s="44" t="s">
        <v>172</v>
      </c>
      <c r="C78" s="44" t="s">
        <v>242</v>
      </c>
      <c r="D78" s="44" t="s">
        <v>243</v>
      </c>
      <c r="E78" s="44" t="s">
        <v>244</v>
      </c>
    </row>
    <row r="79" spans="1:11" ht="15" x14ac:dyDescent="0.2">
      <c r="A79" s="44">
        <v>1</v>
      </c>
      <c r="B79" s="44">
        <v>2</v>
      </c>
      <c r="C79" s="44">
        <v>3</v>
      </c>
      <c r="D79" s="44">
        <v>4</v>
      </c>
      <c r="E79" s="44">
        <v>5</v>
      </c>
    </row>
    <row r="80" spans="1:11" ht="45" x14ac:dyDescent="0.2">
      <c r="A80" s="44">
        <v>1</v>
      </c>
      <c r="B80" s="44" t="s">
        <v>529</v>
      </c>
      <c r="C80" s="47">
        <v>3</v>
      </c>
      <c r="D80" s="47">
        <v>3</v>
      </c>
      <c r="E80" s="47">
        <v>450000</v>
      </c>
    </row>
    <row r="81" spans="1:11" ht="15" x14ac:dyDescent="0.2">
      <c r="A81" s="44"/>
      <c r="B81" s="45" t="s">
        <v>164</v>
      </c>
      <c r="C81" s="44" t="s">
        <v>176</v>
      </c>
      <c r="D81" s="44" t="s">
        <v>176</v>
      </c>
      <c r="E81" s="47">
        <f>SUM(E80)</f>
        <v>450000</v>
      </c>
    </row>
    <row r="83" spans="1:11" ht="16.899999999999999" customHeight="1" x14ac:dyDescent="0.2">
      <c r="A83" s="340" t="s">
        <v>251</v>
      </c>
      <c r="B83" s="340"/>
      <c r="C83" s="340"/>
      <c r="D83" s="340"/>
      <c r="E83" s="340"/>
      <c r="F83" s="340"/>
      <c r="G83" s="57"/>
      <c r="H83" s="57"/>
      <c r="I83" s="57"/>
      <c r="J83" s="57"/>
    </row>
    <row r="84" spans="1:11" ht="13.9" customHeight="1" x14ac:dyDescent="0.2">
      <c r="A84" s="54"/>
      <c r="B84" s="54"/>
      <c r="C84" s="54"/>
      <c r="D84" s="54"/>
      <c r="E84" s="54"/>
      <c r="F84" s="54"/>
      <c r="G84" s="57"/>
      <c r="H84" s="57"/>
      <c r="I84" s="57"/>
      <c r="J84" s="57"/>
    </row>
    <row r="85" spans="1:11" s="17" customFormat="1" ht="16.899999999999999" customHeight="1" x14ac:dyDescent="0.2">
      <c r="A85" s="321" t="s">
        <v>320</v>
      </c>
      <c r="B85" s="318"/>
      <c r="C85" s="318"/>
      <c r="D85" s="318"/>
      <c r="E85" s="318"/>
      <c r="F85" s="318"/>
      <c r="G85" s="21"/>
      <c r="H85" s="21"/>
      <c r="I85" s="21"/>
      <c r="J85" s="21"/>
      <c r="K85" s="21"/>
    </row>
    <row r="87" spans="1:11" ht="30" x14ac:dyDescent="0.2">
      <c r="A87" s="44" t="s">
        <v>160</v>
      </c>
      <c r="B87" s="44" t="s">
        <v>172</v>
      </c>
      <c r="C87" s="44" t="s">
        <v>252</v>
      </c>
      <c r="D87" s="44" t="s">
        <v>253</v>
      </c>
    </row>
    <row r="88" spans="1:11" ht="15" x14ac:dyDescent="0.2">
      <c r="A88" s="44">
        <v>1</v>
      </c>
      <c r="B88" s="44">
        <v>2</v>
      </c>
      <c r="C88" s="44">
        <v>3</v>
      </c>
      <c r="D88" s="44">
        <v>4</v>
      </c>
    </row>
    <row r="89" spans="1:11" ht="45" x14ac:dyDescent="0.2">
      <c r="A89" s="81" t="s">
        <v>352</v>
      </c>
      <c r="B89" s="44" t="s">
        <v>353</v>
      </c>
      <c r="C89" s="47"/>
      <c r="D89" s="47">
        <f>SUM(D91:D98)</f>
        <v>124000</v>
      </c>
      <c r="G89" t="s">
        <v>344</v>
      </c>
    </row>
    <row r="90" spans="1:11" ht="15" x14ac:dyDescent="0.2">
      <c r="A90" s="44"/>
      <c r="B90" s="44" t="s">
        <v>354</v>
      </c>
      <c r="C90" s="47"/>
      <c r="D90" s="47"/>
    </row>
    <row r="91" spans="1:11" ht="15" x14ac:dyDescent="0.2">
      <c r="A91" s="44" t="s">
        <v>189</v>
      </c>
      <c r="B91" s="24" t="s">
        <v>485</v>
      </c>
      <c r="C91" s="131">
        <v>5</v>
      </c>
      <c r="D91" s="131">
        <v>55000</v>
      </c>
    </row>
    <row r="92" spans="1:11" ht="25.5" x14ac:dyDescent="0.2">
      <c r="A92" s="44" t="s">
        <v>191</v>
      </c>
      <c r="B92" s="24" t="s">
        <v>487</v>
      </c>
      <c r="C92" s="131">
        <v>4</v>
      </c>
      <c r="D92" s="131">
        <v>34000</v>
      </c>
    </row>
    <row r="93" spans="1:11" ht="25.5" x14ac:dyDescent="0.2">
      <c r="A93" s="130" t="s">
        <v>470</v>
      </c>
      <c r="B93" s="84" t="s">
        <v>559</v>
      </c>
      <c r="C93" s="39">
        <v>3</v>
      </c>
      <c r="D93" s="139">
        <v>35000</v>
      </c>
    </row>
    <row r="94" spans="1:11" x14ac:dyDescent="0.2">
      <c r="A94" s="120"/>
      <c r="B94" s="24"/>
      <c r="C94" s="131"/>
      <c r="D94" s="131"/>
    </row>
    <row r="95" spans="1:11" x14ac:dyDescent="0.2">
      <c r="B95" s="24"/>
      <c r="C95" s="131"/>
      <c r="D95" s="131"/>
    </row>
    <row r="96" spans="1:11" ht="15" x14ac:dyDescent="0.2">
      <c r="A96" s="44"/>
      <c r="B96" s="24"/>
      <c r="C96" s="131"/>
      <c r="D96" s="131"/>
    </row>
    <row r="97" spans="1:7" ht="15" x14ac:dyDescent="0.2">
      <c r="A97" s="44"/>
      <c r="B97" s="24"/>
      <c r="C97" s="131"/>
      <c r="D97" s="131"/>
    </row>
    <row r="98" spans="1:7" ht="15" x14ac:dyDescent="0.2">
      <c r="A98" s="44"/>
      <c r="B98" s="24"/>
      <c r="C98" s="131"/>
      <c r="D98" s="131"/>
    </row>
    <row r="99" spans="1:7" ht="15" x14ac:dyDescent="0.2">
      <c r="A99" s="44" t="s">
        <v>355</v>
      </c>
      <c r="B99" s="44" t="s">
        <v>356</v>
      </c>
      <c r="C99" s="47"/>
      <c r="D99" s="47">
        <f>SUM(D101:D104)</f>
        <v>0</v>
      </c>
      <c r="G99" t="s">
        <v>435</v>
      </c>
    </row>
    <row r="100" spans="1:7" ht="15" x14ac:dyDescent="0.2">
      <c r="A100" s="44"/>
      <c r="B100" s="44" t="s">
        <v>354</v>
      </c>
      <c r="C100" s="47"/>
      <c r="D100" s="47"/>
    </row>
    <row r="101" spans="1:7" ht="15" x14ac:dyDescent="0.2">
      <c r="A101" s="44" t="s">
        <v>194</v>
      </c>
      <c r="B101" s="44"/>
      <c r="C101" s="47"/>
      <c r="D101" s="47"/>
    </row>
    <row r="102" spans="1:7" ht="15" x14ac:dyDescent="0.2">
      <c r="A102" s="44" t="s">
        <v>196</v>
      </c>
      <c r="B102" s="44"/>
      <c r="C102" s="47"/>
      <c r="D102" s="47"/>
    </row>
    <row r="103" spans="1:7" ht="15" x14ac:dyDescent="0.2">
      <c r="A103" s="44"/>
      <c r="B103" s="44"/>
      <c r="C103" s="47"/>
      <c r="D103" s="47"/>
    </row>
    <row r="104" spans="1:7" ht="15" x14ac:dyDescent="0.2">
      <c r="A104" s="44"/>
      <c r="B104" s="44"/>
      <c r="C104" s="47"/>
      <c r="D104" s="47"/>
    </row>
    <row r="105" spans="1:7" ht="45" customHeight="1" x14ac:dyDescent="0.2">
      <c r="A105" s="44" t="s">
        <v>358</v>
      </c>
      <c r="B105" s="82" t="s">
        <v>357</v>
      </c>
      <c r="C105" s="47"/>
      <c r="D105" s="47"/>
      <c r="G105" t="s">
        <v>439</v>
      </c>
    </row>
    <row r="106" spans="1:7" ht="15" x14ac:dyDescent="0.2">
      <c r="A106" s="44"/>
      <c r="B106" s="44" t="s">
        <v>354</v>
      </c>
      <c r="C106" s="47"/>
      <c r="D106" s="47"/>
    </row>
    <row r="107" spans="1:7" ht="15" x14ac:dyDescent="0.2">
      <c r="A107" s="44" t="s">
        <v>359</v>
      </c>
      <c r="B107" s="44"/>
      <c r="C107" s="47"/>
      <c r="D107" s="47"/>
    </row>
    <row r="108" spans="1:7" ht="15" x14ac:dyDescent="0.2">
      <c r="A108" s="44" t="s">
        <v>360</v>
      </c>
      <c r="B108" s="44"/>
      <c r="C108" s="47"/>
      <c r="D108" s="47"/>
    </row>
    <row r="109" spans="1:7" ht="15" x14ac:dyDescent="0.2">
      <c r="A109" s="44"/>
      <c r="B109" s="44"/>
      <c r="C109" s="47"/>
      <c r="D109" s="47"/>
    </row>
    <row r="110" spans="1:7" ht="111.6" customHeight="1" x14ac:dyDescent="0.2">
      <c r="A110" s="44" t="s">
        <v>361</v>
      </c>
      <c r="B110" s="82" t="s">
        <v>362</v>
      </c>
      <c r="C110" s="47"/>
      <c r="D110" s="47">
        <f>SUM(D111)</f>
        <v>0</v>
      </c>
      <c r="G110" t="s">
        <v>440</v>
      </c>
    </row>
    <row r="111" spans="1:7" ht="15" x14ac:dyDescent="0.2">
      <c r="A111" s="44"/>
      <c r="B111" s="44" t="s">
        <v>354</v>
      </c>
      <c r="C111" s="47"/>
      <c r="D111" s="47"/>
    </row>
    <row r="112" spans="1:7" ht="15" x14ac:dyDescent="0.2">
      <c r="A112" s="44"/>
      <c r="B112" s="44"/>
      <c r="C112" s="47"/>
      <c r="D112" s="47"/>
    </row>
    <row r="113" spans="1:11" ht="15" x14ac:dyDescent="0.2">
      <c r="A113" s="44"/>
      <c r="B113" s="44"/>
      <c r="C113" s="47"/>
      <c r="D113" s="47"/>
    </row>
    <row r="114" spans="1:11" ht="15" x14ac:dyDescent="0.2">
      <c r="A114" s="44" t="s">
        <v>364</v>
      </c>
      <c r="B114" s="82"/>
      <c r="C114" s="47"/>
      <c r="D114" s="47"/>
      <c r="G114" t="s">
        <v>441</v>
      </c>
    </row>
    <row r="115" spans="1:11" ht="15" x14ac:dyDescent="0.2">
      <c r="A115" s="44"/>
      <c r="B115" s="44"/>
      <c r="C115" s="47"/>
      <c r="D115" s="47"/>
    </row>
    <row r="116" spans="1:11" ht="15" x14ac:dyDescent="0.2">
      <c r="A116" s="44"/>
      <c r="B116" s="44"/>
      <c r="C116" s="47"/>
      <c r="D116" s="47"/>
    </row>
    <row r="117" spans="1:11" ht="15" x14ac:dyDescent="0.2">
      <c r="A117" s="44"/>
      <c r="B117" s="44"/>
      <c r="C117" s="47"/>
      <c r="D117" s="47"/>
    </row>
    <row r="118" spans="1:11" ht="15" x14ac:dyDescent="0.2">
      <c r="A118" s="44" t="s">
        <v>365</v>
      </c>
      <c r="B118" s="44"/>
      <c r="C118" s="47"/>
      <c r="D118" s="47"/>
    </row>
    <row r="119" spans="1:11" ht="15" x14ac:dyDescent="0.2">
      <c r="A119" s="44"/>
      <c r="B119" s="44"/>
      <c r="C119" s="47"/>
      <c r="D119" s="47"/>
    </row>
    <row r="120" spans="1:11" ht="15" x14ac:dyDescent="0.2">
      <c r="A120" s="44"/>
      <c r="B120" s="45" t="s">
        <v>164</v>
      </c>
      <c r="C120" s="44" t="s">
        <v>176</v>
      </c>
      <c r="D120" s="47">
        <f>D89+D99+D105+D110+D114+D118</f>
        <v>124000</v>
      </c>
    </row>
    <row r="122" spans="1:11" ht="22.9" customHeight="1" x14ac:dyDescent="0.2">
      <c r="A122" s="340" t="s">
        <v>254</v>
      </c>
      <c r="B122" s="340"/>
      <c r="C122" s="340"/>
      <c r="D122" s="340"/>
      <c r="E122" s="340"/>
      <c r="F122" s="340"/>
      <c r="G122" s="57"/>
      <c r="H122" s="57"/>
      <c r="I122" s="57"/>
      <c r="J122" s="57"/>
    </row>
    <row r="123" spans="1:11" ht="10.15" customHeight="1" x14ac:dyDescent="0.2">
      <c r="A123" s="54"/>
      <c r="B123" s="54"/>
      <c r="C123" s="54"/>
      <c r="D123" s="54"/>
      <c r="E123" s="54"/>
      <c r="F123" s="54"/>
      <c r="G123" s="57"/>
      <c r="H123" s="57"/>
      <c r="I123" s="57"/>
      <c r="J123" s="57"/>
    </row>
    <row r="124" spans="1:11" ht="16.899999999999999" customHeight="1" x14ac:dyDescent="0.2">
      <c r="A124" s="340" t="s">
        <v>255</v>
      </c>
      <c r="B124" s="340"/>
      <c r="C124" s="340"/>
      <c r="D124" s="340"/>
      <c r="E124" s="340"/>
      <c r="F124" s="340"/>
      <c r="G124" s="57"/>
      <c r="H124" s="57"/>
      <c r="I124" s="57"/>
      <c r="J124" s="57"/>
    </row>
    <row r="125" spans="1:11" ht="7.9" customHeight="1" x14ac:dyDescent="0.2">
      <c r="A125" s="54"/>
      <c r="B125" s="54"/>
      <c r="C125" s="54"/>
      <c r="D125" s="54"/>
      <c r="E125" s="54"/>
      <c r="F125" s="54"/>
      <c r="G125" s="57"/>
      <c r="H125" s="57"/>
      <c r="I125" s="57"/>
      <c r="J125" s="57"/>
    </row>
    <row r="126" spans="1:11" s="17" customFormat="1" ht="16.899999999999999" customHeight="1" x14ac:dyDescent="0.2">
      <c r="A126" s="321" t="s">
        <v>320</v>
      </c>
      <c r="B126" s="318"/>
      <c r="C126" s="318"/>
      <c r="D126" s="318"/>
      <c r="E126" s="318"/>
      <c r="F126" s="318"/>
      <c r="G126" s="21"/>
      <c r="H126" s="21"/>
      <c r="I126" s="21"/>
      <c r="J126" s="21"/>
      <c r="K126" s="21"/>
    </row>
    <row r="128" spans="1:11" ht="45" x14ac:dyDescent="0.2">
      <c r="A128" s="44" t="s">
        <v>160</v>
      </c>
      <c r="B128" s="44" t="s">
        <v>172</v>
      </c>
      <c r="C128" s="44" t="s">
        <v>239</v>
      </c>
      <c r="D128" s="44" t="s">
        <v>256</v>
      </c>
      <c r="E128" s="44" t="s">
        <v>229</v>
      </c>
    </row>
    <row r="129" spans="1:11" ht="15" x14ac:dyDescent="0.2">
      <c r="A129" s="44">
        <v>1</v>
      </c>
      <c r="B129" s="44">
        <v>2</v>
      </c>
      <c r="C129" s="44">
        <v>3</v>
      </c>
      <c r="D129" s="44">
        <v>4</v>
      </c>
      <c r="E129" s="44">
        <v>5</v>
      </c>
    </row>
    <row r="130" spans="1:11" ht="15" x14ac:dyDescent="0.2">
      <c r="A130" s="44">
        <v>1</v>
      </c>
      <c r="B130" s="44"/>
      <c r="C130" s="47"/>
      <c r="D130" s="47"/>
      <c r="E130" s="47">
        <f>C130*D130</f>
        <v>0</v>
      </c>
    </row>
    <row r="131" spans="1:11" ht="15" x14ac:dyDescent="0.2">
      <c r="A131" s="44">
        <v>2</v>
      </c>
      <c r="B131" s="44"/>
      <c r="C131" s="47"/>
      <c r="D131" s="47"/>
      <c r="E131" s="47">
        <f>C131*D131</f>
        <v>0</v>
      </c>
    </row>
    <row r="132" spans="1:11" ht="15" x14ac:dyDescent="0.2">
      <c r="A132" s="44">
        <v>3</v>
      </c>
      <c r="B132" s="44"/>
      <c r="C132" s="47"/>
      <c r="D132" s="47"/>
      <c r="E132" s="47">
        <f>C132*D132</f>
        <v>0</v>
      </c>
      <c r="H132" s="133"/>
    </row>
    <row r="133" spans="1:11" ht="15" x14ac:dyDescent="0.2">
      <c r="A133" s="44">
        <v>4</v>
      </c>
      <c r="B133" s="44"/>
      <c r="C133" s="47"/>
      <c r="D133" s="47"/>
      <c r="E133" s="47">
        <f>C133*D133</f>
        <v>0</v>
      </c>
    </row>
    <row r="134" spans="1:11" ht="15" x14ac:dyDescent="0.2">
      <c r="A134" s="44"/>
      <c r="B134" s="45" t="s">
        <v>164</v>
      </c>
      <c r="C134" s="44"/>
      <c r="D134" s="44" t="s">
        <v>176</v>
      </c>
      <c r="E134" s="47">
        <f>SUM(E130:E133)</f>
        <v>0</v>
      </c>
    </row>
    <row r="136" spans="1:11" ht="16.899999999999999" customHeight="1" x14ac:dyDescent="0.2">
      <c r="A136" s="340" t="s">
        <v>257</v>
      </c>
      <c r="B136" s="340"/>
      <c r="C136" s="340"/>
      <c r="D136" s="340"/>
      <c r="E136" s="340"/>
      <c r="F136" s="340"/>
      <c r="G136" s="57"/>
      <c r="H136" s="57"/>
      <c r="I136" s="57"/>
      <c r="J136" s="57"/>
    </row>
    <row r="137" spans="1:11" ht="13.9" customHeight="1" x14ac:dyDescent="0.2">
      <c r="A137" s="54"/>
      <c r="B137" s="54"/>
      <c r="C137" s="54"/>
      <c r="D137" s="54"/>
      <c r="E137" s="54"/>
      <c r="F137" s="54"/>
      <c r="G137" s="57"/>
      <c r="H137" s="57"/>
      <c r="I137" s="57"/>
      <c r="J137" s="57"/>
    </row>
    <row r="138" spans="1:11" s="17" customFormat="1" ht="16.899999999999999" customHeight="1" x14ac:dyDescent="0.2">
      <c r="A138" s="321" t="s">
        <v>320</v>
      </c>
      <c r="B138" s="318"/>
      <c r="C138" s="318"/>
      <c r="D138" s="318"/>
      <c r="E138" s="318"/>
      <c r="F138" s="318"/>
      <c r="G138" s="21"/>
      <c r="H138" s="21"/>
      <c r="I138" s="21"/>
      <c r="J138" s="21"/>
      <c r="K138" s="21"/>
    </row>
    <row r="140" spans="1:11" ht="90" x14ac:dyDescent="0.2">
      <c r="A140" s="44" t="s">
        <v>160</v>
      </c>
      <c r="B140" s="44" t="s">
        <v>172</v>
      </c>
      <c r="C140" s="44" t="s">
        <v>258</v>
      </c>
      <c r="D140" s="44" t="s">
        <v>259</v>
      </c>
      <c r="E140" s="44" t="s">
        <v>229</v>
      </c>
    </row>
    <row r="141" spans="1:11" ht="15" x14ac:dyDescent="0.2">
      <c r="A141" s="44">
        <v>1</v>
      </c>
      <c r="B141" s="44">
        <v>2</v>
      </c>
      <c r="C141" s="44">
        <v>3</v>
      </c>
      <c r="D141" s="44">
        <v>4</v>
      </c>
      <c r="E141" s="44">
        <v>5</v>
      </c>
    </row>
    <row r="142" spans="1:11" ht="90" x14ac:dyDescent="0.2">
      <c r="A142" s="44" t="s">
        <v>352</v>
      </c>
      <c r="B142" s="44" t="s">
        <v>376</v>
      </c>
      <c r="C142" s="44"/>
      <c r="D142" s="44"/>
      <c r="E142" s="44"/>
      <c r="G142">
        <v>341</v>
      </c>
    </row>
    <row r="143" spans="1:11" ht="15" x14ac:dyDescent="0.2">
      <c r="A143" s="44"/>
      <c r="B143" s="44" t="s">
        <v>354</v>
      </c>
      <c r="C143" s="44"/>
      <c r="D143" s="44"/>
      <c r="E143" s="44"/>
    </row>
    <row r="144" spans="1:11" ht="15" x14ac:dyDescent="0.2">
      <c r="A144" s="44" t="s">
        <v>189</v>
      </c>
      <c r="B144" s="44"/>
      <c r="C144" s="44"/>
      <c r="D144" s="44"/>
      <c r="E144" s="44"/>
    </row>
    <row r="145" spans="1:16" ht="15" x14ac:dyDescent="0.2">
      <c r="A145" s="44" t="s">
        <v>191</v>
      </c>
      <c r="B145" s="44"/>
      <c r="C145" s="44"/>
      <c r="D145" s="44"/>
      <c r="E145" s="44"/>
    </row>
    <row r="146" spans="1:16" ht="15" x14ac:dyDescent="0.2">
      <c r="A146" s="44"/>
      <c r="B146" s="44"/>
      <c r="C146" s="44"/>
      <c r="D146" s="44"/>
      <c r="E146" s="44"/>
    </row>
    <row r="147" spans="1:16" ht="30" x14ac:dyDescent="0.2">
      <c r="A147" s="44" t="s">
        <v>355</v>
      </c>
      <c r="B147" s="44" t="s">
        <v>377</v>
      </c>
      <c r="C147" s="44"/>
      <c r="D147" s="44"/>
      <c r="E147" s="44"/>
      <c r="G147">
        <v>342</v>
      </c>
    </row>
    <row r="148" spans="1:16" ht="15" x14ac:dyDescent="0.2">
      <c r="A148" s="44"/>
      <c r="B148" s="44" t="s">
        <v>354</v>
      </c>
      <c r="C148" s="44"/>
      <c r="D148" s="44"/>
      <c r="E148" s="44"/>
      <c r="P148" s="133"/>
    </row>
    <row r="149" spans="1:16" ht="15" x14ac:dyDescent="0.2">
      <c r="A149" s="44" t="s">
        <v>194</v>
      </c>
      <c r="B149" s="44"/>
      <c r="C149" s="44"/>
      <c r="D149" s="44"/>
      <c r="E149" s="44"/>
    </row>
    <row r="150" spans="1:16" ht="15" x14ac:dyDescent="0.2">
      <c r="A150" s="44" t="s">
        <v>196</v>
      </c>
      <c r="B150" s="44"/>
      <c r="C150" s="44"/>
      <c r="D150" s="44"/>
      <c r="E150" s="44"/>
    </row>
    <row r="151" spans="1:16" ht="15" x14ac:dyDescent="0.2">
      <c r="A151" s="44"/>
      <c r="B151" s="44"/>
      <c r="C151" s="44"/>
      <c r="D151" s="44"/>
      <c r="E151" s="44"/>
    </row>
    <row r="152" spans="1:16" ht="30" x14ac:dyDescent="0.2">
      <c r="A152" s="44" t="s">
        <v>358</v>
      </c>
      <c r="B152" s="44" t="s">
        <v>378</v>
      </c>
      <c r="C152" s="44"/>
      <c r="D152" s="44"/>
      <c r="E152" s="44">
        <f>SUM(E154:E156)</f>
        <v>0</v>
      </c>
      <c r="G152">
        <v>343</v>
      </c>
    </row>
    <row r="153" spans="1:16" ht="15" x14ac:dyDescent="0.2">
      <c r="A153" s="44"/>
      <c r="B153" s="44" t="s">
        <v>354</v>
      </c>
      <c r="C153" s="44"/>
      <c r="D153" s="44"/>
      <c r="E153" s="44"/>
    </row>
    <row r="154" spans="1:16" ht="15" x14ac:dyDescent="0.2">
      <c r="A154" s="44" t="s">
        <v>359</v>
      </c>
      <c r="B154" s="44" t="s">
        <v>497</v>
      </c>
      <c r="C154" s="44"/>
      <c r="D154" s="44"/>
      <c r="E154" s="44">
        <f>SUM(C154*D154)</f>
        <v>0</v>
      </c>
    </row>
    <row r="155" spans="1:16" ht="15" x14ac:dyDescent="0.2">
      <c r="A155" s="44" t="s">
        <v>360</v>
      </c>
      <c r="B155" s="44" t="s">
        <v>498</v>
      </c>
      <c r="C155" s="44"/>
      <c r="D155" s="44"/>
      <c r="E155" s="44">
        <f>SUM(C155*D155)</f>
        <v>0</v>
      </c>
    </row>
    <row r="156" spans="1:16" ht="15" x14ac:dyDescent="0.2">
      <c r="A156" s="130" t="s">
        <v>532</v>
      </c>
      <c r="B156" s="44" t="s">
        <v>499</v>
      </c>
      <c r="C156" s="44"/>
      <c r="D156" s="44"/>
      <c r="E156" s="44">
        <f>SUM(C156*D156)</f>
        <v>0</v>
      </c>
    </row>
    <row r="157" spans="1:16" ht="30.6" customHeight="1" x14ac:dyDescent="0.2">
      <c r="A157" s="44" t="s">
        <v>361</v>
      </c>
      <c r="B157" s="44" t="s">
        <v>379</v>
      </c>
      <c r="C157" s="44"/>
      <c r="D157" s="44"/>
      <c r="E157" s="44">
        <f>SUM(E159:E161)</f>
        <v>0</v>
      </c>
      <c r="G157">
        <v>344</v>
      </c>
    </row>
    <row r="158" spans="1:16" ht="15" x14ac:dyDescent="0.2">
      <c r="A158" s="44"/>
      <c r="B158" s="44" t="s">
        <v>354</v>
      </c>
      <c r="C158" s="44"/>
      <c r="D158" s="44"/>
      <c r="E158" s="44"/>
    </row>
    <row r="159" spans="1:16" ht="15" x14ac:dyDescent="0.2">
      <c r="A159" s="44" t="s">
        <v>366</v>
      </c>
      <c r="B159" s="44"/>
      <c r="C159" s="44"/>
      <c r="D159" s="44"/>
      <c r="E159" s="44"/>
    </row>
    <row r="160" spans="1:16" ht="15" x14ac:dyDescent="0.2">
      <c r="A160" s="44" t="s">
        <v>367</v>
      </c>
      <c r="B160" s="44"/>
      <c r="C160" s="44"/>
      <c r="D160" s="44"/>
      <c r="E160" s="44"/>
    </row>
    <row r="161" spans="1:7" ht="15" x14ac:dyDescent="0.2">
      <c r="A161" s="44"/>
      <c r="B161" s="44"/>
      <c r="C161" s="44"/>
      <c r="D161" s="44"/>
      <c r="E161" s="44"/>
    </row>
    <row r="162" spans="1:7" ht="30" x14ac:dyDescent="0.2">
      <c r="A162" s="44" t="s">
        <v>364</v>
      </c>
      <c r="B162" s="44" t="s">
        <v>380</v>
      </c>
      <c r="C162" s="44"/>
      <c r="D162" s="44"/>
      <c r="E162" s="44">
        <f>SUM(E164:E166)</f>
        <v>0</v>
      </c>
      <c r="G162">
        <v>345</v>
      </c>
    </row>
    <row r="163" spans="1:7" ht="15" x14ac:dyDescent="0.2">
      <c r="A163" s="44"/>
      <c r="B163" s="44" t="s">
        <v>354</v>
      </c>
      <c r="C163" s="44"/>
      <c r="D163" s="44"/>
      <c r="E163" s="44"/>
    </row>
    <row r="164" spans="1:7" ht="15" x14ac:dyDescent="0.2">
      <c r="A164" s="44" t="s">
        <v>368</v>
      </c>
      <c r="B164" s="44"/>
      <c r="C164" s="44"/>
      <c r="D164" s="44"/>
      <c r="E164" s="44"/>
    </row>
    <row r="165" spans="1:7" ht="15" x14ac:dyDescent="0.2">
      <c r="A165" s="44" t="s">
        <v>369</v>
      </c>
      <c r="B165" s="44"/>
      <c r="C165" s="44"/>
      <c r="D165" s="44"/>
      <c r="E165" s="44"/>
    </row>
    <row r="166" spans="1:7" ht="15" x14ac:dyDescent="0.2">
      <c r="A166" s="44"/>
      <c r="B166" s="44"/>
      <c r="C166" s="44"/>
      <c r="D166" s="44"/>
      <c r="E166" s="44"/>
    </row>
    <row r="167" spans="1:7" ht="45" x14ac:dyDescent="0.2">
      <c r="A167" s="44" t="s">
        <v>365</v>
      </c>
      <c r="B167" s="44" t="s">
        <v>381</v>
      </c>
      <c r="C167" s="44"/>
      <c r="D167" s="44"/>
      <c r="E167" s="47">
        <f>SUM(E169:E177)</f>
        <v>130774.75</v>
      </c>
      <c r="G167">
        <v>346</v>
      </c>
    </row>
    <row r="168" spans="1:7" ht="15" x14ac:dyDescent="0.2">
      <c r="A168" s="44"/>
      <c r="B168" s="44" t="s">
        <v>354</v>
      </c>
      <c r="C168" s="44"/>
      <c r="D168" s="44"/>
      <c r="E168" s="44"/>
    </row>
    <row r="169" spans="1:7" ht="15" x14ac:dyDescent="0.2">
      <c r="A169" s="130" t="s">
        <v>506</v>
      </c>
      <c r="B169" s="44" t="s">
        <v>535</v>
      </c>
      <c r="C169" s="47">
        <v>10</v>
      </c>
      <c r="D169" s="47">
        <v>1269.3</v>
      </c>
      <c r="E169" s="47">
        <f>SUM(C169*D169)</f>
        <v>12693</v>
      </c>
    </row>
    <row r="170" spans="1:7" ht="15" x14ac:dyDescent="0.2">
      <c r="A170" s="130" t="s">
        <v>507</v>
      </c>
      <c r="B170" s="44" t="s">
        <v>555</v>
      </c>
      <c r="C170" s="47">
        <v>590</v>
      </c>
      <c r="D170" s="47">
        <v>200.14</v>
      </c>
      <c r="E170" s="47">
        <f>SUM(C170*D170)-0.85</f>
        <v>118081.75</v>
      </c>
    </row>
    <row r="171" spans="1:7" ht="15" x14ac:dyDescent="0.2">
      <c r="A171" s="130" t="s">
        <v>508</v>
      </c>
      <c r="B171" s="44"/>
      <c r="C171" s="47"/>
      <c r="D171" s="47"/>
      <c r="E171" s="47">
        <f t="shared" ref="E171:E177" si="1">SUM(C171*D171)</f>
        <v>0</v>
      </c>
    </row>
    <row r="172" spans="1:7" ht="15" x14ac:dyDescent="0.2">
      <c r="A172" s="130" t="s">
        <v>509</v>
      </c>
      <c r="B172" s="44"/>
      <c r="C172" s="47"/>
      <c r="D172" s="47"/>
      <c r="E172" s="47">
        <f t="shared" si="1"/>
        <v>0</v>
      </c>
    </row>
    <row r="173" spans="1:7" ht="15" x14ac:dyDescent="0.2">
      <c r="A173" s="130" t="s">
        <v>510</v>
      </c>
      <c r="B173" s="44"/>
      <c r="C173" s="47"/>
      <c r="D173" s="47"/>
      <c r="E173" s="47">
        <f t="shared" si="1"/>
        <v>0</v>
      </c>
    </row>
    <row r="174" spans="1:7" ht="15" x14ac:dyDescent="0.2">
      <c r="A174" s="130" t="s">
        <v>511</v>
      </c>
      <c r="B174" s="44"/>
      <c r="C174" s="47"/>
      <c r="D174" s="47"/>
      <c r="E174" s="47">
        <f t="shared" si="1"/>
        <v>0</v>
      </c>
    </row>
    <row r="175" spans="1:7" ht="15" x14ac:dyDescent="0.2">
      <c r="A175" s="130" t="s">
        <v>512</v>
      </c>
      <c r="B175" s="44"/>
      <c r="C175" s="47"/>
      <c r="D175" s="47"/>
      <c r="E175" s="47">
        <f t="shared" si="1"/>
        <v>0</v>
      </c>
    </row>
    <row r="176" spans="1:7" ht="15" x14ac:dyDescent="0.2">
      <c r="A176" s="130" t="s">
        <v>516</v>
      </c>
      <c r="B176" s="44"/>
      <c r="C176" s="47"/>
      <c r="D176" s="47"/>
      <c r="E176" s="47">
        <f t="shared" si="1"/>
        <v>0</v>
      </c>
    </row>
    <row r="177" spans="1:9" ht="15" x14ac:dyDescent="0.2">
      <c r="A177" s="130" t="s">
        <v>518</v>
      </c>
      <c r="B177" s="44"/>
      <c r="C177" s="44"/>
      <c r="D177" s="44"/>
      <c r="E177" s="47">
        <f t="shared" si="1"/>
        <v>0</v>
      </c>
    </row>
    <row r="178" spans="1:9" ht="60" x14ac:dyDescent="0.2">
      <c r="A178" s="44" t="s">
        <v>370</v>
      </c>
      <c r="B178" s="44" t="s">
        <v>382</v>
      </c>
      <c r="C178" s="44"/>
      <c r="D178" s="44"/>
      <c r="E178" s="44">
        <f>SUM(E180:E181)</f>
        <v>90000</v>
      </c>
      <c r="G178">
        <v>347</v>
      </c>
    </row>
    <row r="179" spans="1:9" ht="15" x14ac:dyDescent="0.2">
      <c r="A179" s="44"/>
      <c r="B179" s="44" t="s">
        <v>354</v>
      </c>
      <c r="C179" s="44"/>
      <c r="D179" s="44"/>
      <c r="E179" s="44"/>
    </row>
    <row r="180" spans="1:9" ht="14.45" customHeight="1" x14ac:dyDescent="0.2">
      <c r="A180" s="44" t="s">
        <v>371</v>
      </c>
      <c r="B180" s="44" t="s">
        <v>533</v>
      </c>
      <c r="C180" s="44">
        <v>100</v>
      </c>
      <c r="D180" s="44">
        <v>900</v>
      </c>
      <c r="E180" s="44">
        <f>SUM(C180*D179:D180)</f>
        <v>90000</v>
      </c>
    </row>
    <row r="181" spans="1:9" ht="14.45" customHeight="1" x14ac:dyDescent="0.2">
      <c r="A181" s="44" t="s">
        <v>372</v>
      </c>
      <c r="B181" s="44"/>
      <c r="C181" s="44"/>
      <c r="D181" s="44"/>
      <c r="E181" s="44"/>
    </row>
    <row r="182" spans="1:9" ht="14.45" customHeight="1" x14ac:dyDescent="0.2">
      <c r="A182" s="44"/>
      <c r="B182" s="44"/>
      <c r="C182" s="44"/>
      <c r="D182" s="44"/>
      <c r="E182" s="44"/>
    </row>
    <row r="183" spans="1:9" ht="52.9" customHeight="1" x14ac:dyDescent="0.2">
      <c r="A183" s="44" t="s">
        <v>373</v>
      </c>
      <c r="B183" s="44" t="s">
        <v>383</v>
      </c>
      <c r="C183" s="44"/>
      <c r="D183" s="44"/>
      <c r="E183" s="44">
        <f>SUM(E184:E188)</f>
        <v>0</v>
      </c>
      <c r="G183">
        <v>349</v>
      </c>
    </row>
    <row r="184" spans="1:9" ht="15" x14ac:dyDescent="0.2">
      <c r="A184" s="44"/>
      <c r="B184" s="44" t="s">
        <v>354</v>
      </c>
      <c r="C184" s="44"/>
      <c r="D184" s="44"/>
      <c r="E184" s="44"/>
    </row>
    <row r="185" spans="1:9" ht="14.45" customHeight="1" x14ac:dyDescent="0.2">
      <c r="A185" s="44" t="s">
        <v>374</v>
      </c>
      <c r="B185" s="44" t="s">
        <v>514</v>
      </c>
      <c r="C185" s="44"/>
      <c r="D185" s="44"/>
      <c r="E185" s="44">
        <f>SUM(C185*D185)</f>
        <v>0</v>
      </c>
    </row>
    <row r="186" spans="1:9" ht="14.45" customHeight="1" x14ac:dyDescent="0.2">
      <c r="A186" s="44" t="s">
        <v>375</v>
      </c>
      <c r="B186" s="44"/>
      <c r="C186" s="44"/>
      <c r="D186" s="44"/>
      <c r="E186" s="44"/>
    </row>
    <row r="187" spans="1:9" ht="15" x14ac:dyDescent="0.2">
      <c r="A187" s="44"/>
      <c r="B187" s="44"/>
      <c r="C187" s="44"/>
      <c r="D187" s="44"/>
      <c r="E187" s="44"/>
    </row>
    <row r="188" spans="1:9" ht="15" x14ac:dyDescent="0.2">
      <c r="A188" s="44"/>
      <c r="B188" s="44"/>
      <c r="C188" s="44"/>
      <c r="D188" s="44"/>
      <c r="E188" s="44"/>
    </row>
    <row r="189" spans="1:9" ht="15" x14ac:dyDescent="0.2">
      <c r="A189" s="44"/>
      <c r="B189" s="45" t="s">
        <v>164</v>
      </c>
      <c r="C189" s="44" t="s">
        <v>176</v>
      </c>
      <c r="D189" s="44" t="s">
        <v>176</v>
      </c>
      <c r="E189" s="47">
        <f>E142+E147+E152+E157+E162+E167+E178+E183</f>
        <v>220774.75</v>
      </c>
      <c r="H189" s="133">
        <f>SUM(E189+E134+D120+E70+F47+F17+E81+E57)</f>
        <v>3303192.75</v>
      </c>
    </row>
    <row r="190" spans="1:9" x14ac:dyDescent="0.2">
      <c r="H190" s="133">
        <f>SUM(E81+E57)</f>
        <v>1950000</v>
      </c>
      <c r="I190">
        <v>243</v>
      </c>
    </row>
    <row r="191" spans="1:9" x14ac:dyDescent="0.2">
      <c r="H191" s="133">
        <f>SUM(H189-H190)</f>
        <v>1353192.75</v>
      </c>
      <c r="I191">
        <v>244</v>
      </c>
    </row>
  </sheetData>
  <mergeCells count="22">
    <mergeCell ref="A22:F22"/>
    <mergeCell ref="A2:F2"/>
    <mergeCell ref="A4:F4"/>
    <mergeCell ref="A6:F6"/>
    <mergeCell ref="A18:F18"/>
    <mergeCell ref="A20:F20"/>
    <mergeCell ref="A30:F30"/>
    <mergeCell ref="A32:F32"/>
    <mergeCell ref="A49:F49"/>
    <mergeCell ref="A59:F59"/>
    <mergeCell ref="A61:F61"/>
    <mergeCell ref="A124:F124"/>
    <mergeCell ref="A126:F126"/>
    <mergeCell ref="A136:F136"/>
    <mergeCell ref="A138:F138"/>
    <mergeCell ref="A51:F51"/>
    <mergeCell ref="A72:F72"/>
    <mergeCell ref="A74:F74"/>
    <mergeCell ref="A76:F76"/>
    <mergeCell ref="A83:F83"/>
    <mergeCell ref="A85:F85"/>
    <mergeCell ref="A122:F122"/>
  </mergeCells>
  <pageMargins left="0.7" right="0.7" top="0.75" bottom="0.75" header="0.3" footer="0.3"/>
  <pageSetup paperSize="9" scale="75" fitToHeight="0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2:P193"/>
  <sheetViews>
    <sheetView topLeftCell="A25" workbookViewId="0">
      <selection activeCell="F46" sqref="F46"/>
    </sheetView>
  </sheetViews>
  <sheetFormatPr defaultRowHeight="12.75" x14ac:dyDescent="0.2"/>
  <cols>
    <col min="1" max="1" width="7.5703125" customWidth="1"/>
    <col min="2" max="2" width="25.42578125" customWidth="1"/>
    <col min="3" max="3" width="16.28515625" customWidth="1"/>
    <col min="4" max="4" width="13.28515625" customWidth="1"/>
    <col min="5" max="5" width="12.5703125" customWidth="1"/>
    <col min="6" max="6" width="12.7109375" customWidth="1"/>
    <col min="8" max="8" width="12.7109375" bestFit="1" customWidth="1"/>
    <col min="16" max="16" width="17.5703125" customWidth="1"/>
  </cols>
  <sheetData>
    <row r="2" spans="1:11" s="1" customFormat="1" ht="15.6" customHeight="1" x14ac:dyDescent="0.2">
      <c r="A2" s="343" t="s">
        <v>225</v>
      </c>
      <c r="B2" s="343"/>
      <c r="C2" s="343"/>
      <c r="D2" s="343"/>
      <c r="E2" s="343"/>
      <c r="F2" s="343"/>
      <c r="G2" s="55"/>
      <c r="H2" s="56"/>
      <c r="I2" s="56"/>
      <c r="J2" s="56"/>
      <c r="K2" s="56"/>
    </row>
    <row r="3" spans="1:11" ht="13.5" x14ac:dyDescent="0.2">
      <c r="A3" s="49" t="s">
        <v>212</v>
      </c>
    </row>
    <row r="4" spans="1:11" ht="16.149999999999999" customHeight="1" x14ac:dyDescent="0.2">
      <c r="A4" s="340" t="s">
        <v>224</v>
      </c>
      <c r="B4" s="340"/>
      <c r="C4" s="340"/>
      <c r="D4" s="340"/>
      <c r="E4" s="340"/>
      <c r="F4" s="340"/>
      <c r="G4" s="57"/>
      <c r="H4" s="57"/>
      <c r="I4" s="57"/>
      <c r="J4" s="57"/>
    </row>
    <row r="5" spans="1:11" ht="13.9" customHeight="1" x14ac:dyDescent="0.2">
      <c r="A5" s="54"/>
      <c r="B5" s="54"/>
      <c r="C5" s="54"/>
      <c r="D5" s="54"/>
      <c r="E5" s="54"/>
      <c r="F5" s="54"/>
      <c r="G5" s="57"/>
      <c r="H5" s="57"/>
      <c r="I5" s="57"/>
      <c r="J5" s="57"/>
    </row>
    <row r="6" spans="1:11" s="17" customFormat="1" ht="16.899999999999999" customHeight="1" x14ac:dyDescent="0.2">
      <c r="A6" s="321" t="s">
        <v>320</v>
      </c>
      <c r="B6" s="318"/>
      <c r="C6" s="318"/>
      <c r="D6" s="318"/>
      <c r="E6" s="318"/>
      <c r="F6" s="318"/>
      <c r="G6" s="21"/>
      <c r="H6" s="21"/>
      <c r="I6" s="21"/>
      <c r="J6" s="21"/>
      <c r="K6" s="21"/>
    </row>
    <row r="8" spans="1:11" ht="60" x14ac:dyDescent="0.2">
      <c r="A8" s="44" t="s">
        <v>160</v>
      </c>
      <c r="B8" s="44" t="s">
        <v>172</v>
      </c>
      <c r="C8" s="44" t="s">
        <v>235</v>
      </c>
      <c r="D8" s="44" t="s">
        <v>222</v>
      </c>
      <c r="E8" s="44" t="s">
        <v>237</v>
      </c>
      <c r="F8" s="44" t="s">
        <v>177</v>
      </c>
    </row>
    <row r="9" spans="1:11" ht="15" x14ac:dyDescent="0.2">
      <c r="A9" s="44">
        <v>1</v>
      </c>
      <c r="B9" s="44">
        <v>2</v>
      </c>
      <c r="C9" s="44">
        <v>3</v>
      </c>
      <c r="D9" s="44">
        <v>4</v>
      </c>
      <c r="E9" s="44">
        <v>5</v>
      </c>
      <c r="F9" s="44">
        <v>6</v>
      </c>
    </row>
    <row r="10" spans="1:11" ht="15" x14ac:dyDescent="0.2">
      <c r="A10" s="44">
        <v>1</v>
      </c>
      <c r="B10" s="44"/>
      <c r="C10" s="47"/>
      <c r="D10" s="47"/>
      <c r="E10" s="47"/>
      <c r="F10" s="47">
        <f t="shared" ref="F10:F16" si="0">C10*D10*E10</f>
        <v>0</v>
      </c>
    </row>
    <row r="11" spans="1:11" ht="15" x14ac:dyDescent="0.2">
      <c r="A11" s="44">
        <v>2</v>
      </c>
      <c r="B11" s="44"/>
      <c r="C11" s="47"/>
      <c r="D11" s="47"/>
      <c r="E11" s="47"/>
      <c r="F11" s="47">
        <f t="shared" si="0"/>
        <v>0</v>
      </c>
    </row>
    <row r="12" spans="1:11" ht="15" x14ac:dyDescent="0.2">
      <c r="A12" s="44">
        <v>3</v>
      </c>
      <c r="B12" s="44"/>
      <c r="C12" s="47"/>
      <c r="D12" s="47"/>
      <c r="E12" s="47"/>
      <c r="F12" s="47">
        <f t="shared" si="0"/>
        <v>0</v>
      </c>
    </row>
    <row r="13" spans="1:11" ht="15" x14ac:dyDescent="0.2">
      <c r="A13" s="44">
        <v>4</v>
      </c>
      <c r="B13" s="44"/>
      <c r="C13" s="47"/>
      <c r="D13" s="47"/>
      <c r="E13" s="47"/>
      <c r="F13" s="47">
        <f t="shared" si="0"/>
        <v>0</v>
      </c>
    </row>
    <row r="14" spans="1:11" ht="15" x14ac:dyDescent="0.2">
      <c r="A14" s="44">
        <v>5</v>
      </c>
      <c r="B14" s="44"/>
      <c r="C14" s="47"/>
      <c r="D14" s="47"/>
      <c r="E14" s="47"/>
      <c r="F14" s="47">
        <f t="shared" si="0"/>
        <v>0</v>
      </c>
    </row>
    <row r="15" spans="1:11" ht="15" x14ac:dyDescent="0.2">
      <c r="A15" s="44">
        <v>6</v>
      </c>
      <c r="B15" s="44"/>
      <c r="C15" s="47"/>
      <c r="D15" s="47"/>
      <c r="E15" s="47"/>
      <c r="F15" s="47">
        <f t="shared" si="0"/>
        <v>0</v>
      </c>
    </row>
    <row r="16" spans="1:11" ht="15" x14ac:dyDescent="0.2">
      <c r="A16" s="44">
        <v>7</v>
      </c>
      <c r="B16" s="44"/>
      <c r="C16" s="47"/>
      <c r="D16" s="47"/>
      <c r="E16" s="47"/>
      <c r="F16" s="47">
        <f t="shared" si="0"/>
        <v>0</v>
      </c>
    </row>
    <row r="17" spans="1:11" ht="15" x14ac:dyDescent="0.2">
      <c r="A17" s="44"/>
      <c r="B17" s="45" t="s">
        <v>164</v>
      </c>
      <c r="C17" s="44" t="s">
        <v>176</v>
      </c>
      <c r="D17" s="44" t="s">
        <v>176</v>
      </c>
      <c r="E17" s="44" t="s">
        <v>176</v>
      </c>
      <c r="F17" s="47">
        <f>SUM(F10:F16)</f>
        <v>0</v>
      </c>
    </row>
    <row r="18" spans="1:11" x14ac:dyDescent="0.2">
      <c r="A18" s="346" t="s">
        <v>236</v>
      </c>
      <c r="B18" s="346"/>
      <c r="C18" s="346"/>
      <c r="D18" s="346"/>
      <c r="E18" s="346"/>
      <c r="F18" s="346"/>
    </row>
    <row r="20" spans="1:11" ht="16.149999999999999" customHeight="1" x14ac:dyDescent="0.2">
      <c r="A20" s="340" t="s">
        <v>226</v>
      </c>
      <c r="B20" s="340"/>
      <c r="C20" s="340"/>
      <c r="D20" s="340"/>
      <c r="E20" s="340"/>
      <c r="F20" s="340"/>
      <c r="G20" s="57"/>
      <c r="H20" s="57"/>
      <c r="I20" s="57"/>
      <c r="J20" s="57"/>
    </row>
    <row r="21" spans="1:11" ht="13.9" customHeight="1" x14ac:dyDescent="0.2">
      <c r="A21" s="54"/>
      <c r="B21" s="54"/>
      <c r="C21" s="54"/>
      <c r="D21" s="54"/>
      <c r="E21" s="54"/>
      <c r="F21" s="54"/>
      <c r="G21" s="57"/>
      <c r="H21" s="57"/>
      <c r="I21" s="57"/>
      <c r="J21" s="57"/>
    </row>
    <row r="22" spans="1:11" s="17" customFormat="1" ht="16.899999999999999" customHeight="1" x14ac:dyDescent="0.2">
      <c r="A22" s="321" t="s">
        <v>320</v>
      </c>
      <c r="B22" s="321"/>
      <c r="C22" s="321"/>
      <c r="D22" s="321"/>
      <c r="E22" s="321"/>
      <c r="F22" s="321"/>
      <c r="G22" s="21"/>
      <c r="H22" s="21"/>
      <c r="I22" s="21"/>
      <c r="J22" s="21"/>
      <c r="K22" s="21"/>
    </row>
    <row r="24" spans="1:11" ht="45" x14ac:dyDescent="0.2">
      <c r="A24" s="44" t="s">
        <v>160</v>
      </c>
      <c r="B24" s="44" t="s">
        <v>172</v>
      </c>
      <c r="C24" s="44" t="s">
        <v>227</v>
      </c>
      <c r="D24" s="44" t="s">
        <v>228</v>
      </c>
      <c r="E24" s="44" t="s">
        <v>229</v>
      </c>
    </row>
    <row r="25" spans="1:11" ht="15" x14ac:dyDescent="0.2">
      <c r="A25" s="44">
        <v>1</v>
      </c>
      <c r="B25" s="44">
        <v>2</v>
      </c>
      <c r="C25" s="44">
        <v>3</v>
      </c>
      <c r="D25" s="44">
        <v>4</v>
      </c>
      <c r="E25" s="44">
        <v>5</v>
      </c>
    </row>
    <row r="26" spans="1:11" ht="15" x14ac:dyDescent="0.2">
      <c r="A26" s="44"/>
      <c r="B26" s="44"/>
      <c r="C26" s="47"/>
      <c r="D26" s="47"/>
      <c r="E26" s="47">
        <f>C26*D26</f>
        <v>0</v>
      </c>
    </row>
    <row r="27" spans="1:11" ht="15" x14ac:dyDescent="0.2">
      <c r="A27" s="44"/>
      <c r="B27" s="44"/>
      <c r="C27" s="47"/>
      <c r="D27" s="47"/>
      <c r="E27" s="47">
        <f>C27*D27</f>
        <v>0</v>
      </c>
    </row>
    <row r="28" spans="1:11" ht="15" x14ac:dyDescent="0.2">
      <c r="A28" s="44"/>
      <c r="B28" s="45" t="s">
        <v>164</v>
      </c>
      <c r="C28" s="44" t="s">
        <v>176</v>
      </c>
      <c r="D28" s="44" t="s">
        <v>176</v>
      </c>
      <c r="E28" s="47">
        <f>SUM(E26:E27)</f>
        <v>0</v>
      </c>
    </row>
    <row r="30" spans="1:11" ht="16.149999999999999" customHeight="1" x14ac:dyDescent="0.2">
      <c r="A30" s="340" t="s">
        <v>230</v>
      </c>
      <c r="B30" s="340"/>
      <c r="C30" s="340"/>
      <c r="D30" s="340"/>
      <c r="E30" s="340"/>
      <c r="F30" s="340"/>
      <c r="G30" s="57"/>
      <c r="H30" s="57"/>
      <c r="I30" s="57"/>
      <c r="J30" s="57"/>
    </row>
    <row r="31" spans="1:11" ht="13.9" customHeight="1" x14ac:dyDescent="0.2">
      <c r="A31" s="54"/>
      <c r="B31" s="54"/>
      <c r="C31" s="54"/>
      <c r="D31" s="54"/>
      <c r="E31" s="54"/>
      <c r="F31" s="54"/>
      <c r="G31" s="57"/>
      <c r="H31" s="57"/>
      <c r="I31" s="57"/>
      <c r="J31" s="57"/>
    </row>
    <row r="32" spans="1:11" s="17" customFormat="1" ht="16.899999999999999" customHeight="1" x14ac:dyDescent="0.2">
      <c r="A32" s="321" t="s">
        <v>320</v>
      </c>
      <c r="B32" s="321"/>
      <c r="C32" s="321"/>
      <c r="D32" s="321"/>
      <c r="E32" s="321"/>
      <c r="F32" s="321"/>
      <c r="G32" s="21"/>
      <c r="H32" s="21"/>
      <c r="I32" s="21"/>
      <c r="J32" s="21"/>
      <c r="K32" s="21"/>
    </row>
    <row r="34" spans="1:6" ht="45" x14ac:dyDescent="0.2">
      <c r="A34" s="44" t="s">
        <v>160</v>
      </c>
      <c r="B34" s="44" t="s">
        <v>0</v>
      </c>
      <c r="C34" s="44" t="s">
        <v>231</v>
      </c>
      <c r="D34" s="44" t="s">
        <v>232</v>
      </c>
      <c r="E34" s="44" t="s">
        <v>233</v>
      </c>
      <c r="F34" s="44" t="s">
        <v>234</v>
      </c>
    </row>
    <row r="35" spans="1:6" ht="15" x14ac:dyDescent="0.2">
      <c r="A35" s="44">
        <v>1</v>
      </c>
      <c r="B35" s="44">
        <v>2</v>
      </c>
      <c r="C35" s="44">
        <v>4</v>
      </c>
      <c r="D35" s="44">
        <v>5</v>
      </c>
      <c r="E35" s="44">
        <v>6</v>
      </c>
      <c r="F35" s="44">
        <v>7</v>
      </c>
    </row>
    <row r="36" spans="1:6" ht="15" x14ac:dyDescent="0.2">
      <c r="A36" s="44">
        <v>1</v>
      </c>
      <c r="B36" s="44" t="s">
        <v>296</v>
      </c>
      <c r="C36" s="44">
        <v>3000</v>
      </c>
      <c r="D36" s="44">
        <v>6.3</v>
      </c>
      <c r="E36" s="44">
        <v>1</v>
      </c>
      <c r="F36" s="47">
        <f>C36*D36*E36</f>
        <v>18900</v>
      </c>
    </row>
    <row r="37" spans="1:6" ht="15" x14ac:dyDescent="0.2">
      <c r="A37" s="44">
        <v>2</v>
      </c>
      <c r="B37" s="44" t="s">
        <v>297</v>
      </c>
      <c r="C37" s="44">
        <v>170</v>
      </c>
      <c r="D37" s="44">
        <v>1737.4</v>
      </c>
      <c r="E37" s="44">
        <v>1</v>
      </c>
      <c r="F37" s="47">
        <f>C37*D37*E37-0.82</f>
        <v>295357.18</v>
      </c>
    </row>
    <row r="38" spans="1:6" ht="15" x14ac:dyDescent="0.2">
      <c r="A38" s="44">
        <v>3</v>
      </c>
      <c r="B38" s="44" t="s">
        <v>298</v>
      </c>
      <c r="C38" s="44">
        <v>9000</v>
      </c>
      <c r="D38" s="44">
        <v>6.22</v>
      </c>
      <c r="E38" s="44">
        <v>1</v>
      </c>
      <c r="F38" s="47">
        <f>C38*D38*E38-0.82</f>
        <v>55979.18</v>
      </c>
    </row>
    <row r="39" spans="1:6" ht="30" x14ac:dyDescent="0.2">
      <c r="A39" s="44">
        <v>4</v>
      </c>
      <c r="B39" s="44" t="s">
        <v>299</v>
      </c>
      <c r="C39" s="44" t="s">
        <v>176</v>
      </c>
      <c r="D39" s="44" t="s">
        <v>176</v>
      </c>
      <c r="E39" s="44" t="s">
        <v>176</v>
      </c>
      <c r="F39" s="47">
        <f>SUM(F40:F44)</f>
        <v>0</v>
      </c>
    </row>
    <row r="40" spans="1:6" ht="15" x14ac:dyDescent="0.2">
      <c r="A40" s="44" t="s">
        <v>307</v>
      </c>
      <c r="B40" s="44" t="s">
        <v>300</v>
      </c>
      <c r="C40" s="44"/>
      <c r="D40" s="125"/>
      <c r="E40" s="44">
        <v>1</v>
      </c>
      <c r="F40" s="47">
        <f>C40*D40*E40</f>
        <v>0</v>
      </c>
    </row>
    <row r="41" spans="1:6" ht="15" x14ac:dyDescent="0.2">
      <c r="A41" s="44" t="s">
        <v>308</v>
      </c>
      <c r="B41" s="44" t="s">
        <v>301</v>
      </c>
      <c r="C41" s="44"/>
      <c r="D41" s="44"/>
      <c r="E41" s="44"/>
      <c r="F41" s="47">
        <f t="shared" ref="F41:F46" si="1">C41*D41*E41</f>
        <v>0</v>
      </c>
    </row>
    <row r="42" spans="1:6" ht="30" x14ac:dyDescent="0.2">
      <c r="A42" s="44" t="s">
        <v>309</v>
      </c>
      <c r="B42" s="44" t="s">
        <v>302</v>
      </c>
      <c r="C42" s="44"/>
      <c r="D42" s="44"/>
      <c r="E42" s="44"/>
      <c r="F42" s="47">
        <f t="shared" si="1"/>
        <v>0</v>
      </c>
    </row>
    <row r="43" spans="1:6" ht="30" x14ac:dyDescent="0.2">
      <c r="A43" s="44" t="s">
        <v>310</v>
      </c>
      <c r="B43" s="44" t="s">
        <v>303</v>
      </c>
      <c r="C43" s="47"/>
      <c r="D43" s="47"/>
      <c r="E43" s="47"/>
      <c r="F43" s="47">
        <f t="shared" si="1"/>
        <v>0</v>
      </c>
    </row>
    <row r="44" spans="1:6" ht="15" x14ac:dyDescent="0.2">
      <c r="A44" s="44" t="s">
        <v>311</v>
      </c>
      <c r="B44" s="44" t="s">
        <v>304</v>
      </c>
      <c r="C44" s="47"/>
      <c r="D44" s="47"/>
      <c r="E44" s="47">
        <v>1</v>
      </c>
      <c r="F44" s="47">
        <f>C44*D44*E44</f>
        <v>0</v>
      </c>
    </row>
    <row r="45" spans="1:6" ht="15" x14ac:dyDescent="0.2">
      <c r="A45" s="44">
        <v>5</v>
      </c>
      <c r="B45" s="44" t="s">
        <v>305</v>
      </c>
      <c r="C45" s="47"/>
      <c r="D45" s="47"/>
      <c r="E45" s="47"/>
      <c r="F45" s="47">
        <f t="shared" si="1"/>
        <v>0</v>
      </c>
    </row>
    <row r="46" spans="1:6" ht="45" x14ac:dyDescent="0.2">
      <c r="A46" s="44">
        <v>6</v>
      </c>
      <c r="B46" s="44" t="s">
        <v>526</v>
      </c>
      <c r="C46" s="47">
        <v>38763.64</v>
      </c>
      <c r="D46" s="47">
        <v>1</v>
      </c>
      <c r="E46" s="47">
        <v>1</v>
      </c>
      <c r="F46" s="47">
        <f t="shared" si="1"/>
        <v>38763.64</v>
      </c>
    </row>
    <row r="47" spans="1:6" ht="15" x14ac:dyDescent="0.2">
      <c r="A47" s="44"/>
      <c r="B47" s="45" t="s">
        <v>164</v>
      </c>
      <c r="C47" s="44" t="s">
        <v>176</v>
      </c>
      <c r="D47" s="44" t="s">
        <v>176</v>
      </c>
      <c r="E47" s="44" t="s">
        <v>176</v>
      </c>
      <c r="F47" s="47">
        <f>F36+F37+F38+F39+F45+F46</f>
        <v>409000</v>
      </c>
    </row>
    <row r="49" spans="1:11" ht="16.149999999999999" customHeight="1" x14ac:dyDescent="0.2">
      <c r="A49" s="340" t="s">
        <v>245</v>
      </c>
      <c r="B49" s="340"/>
      <c r="C49" s="340"/>
      <c r="D49" s="340"/>
      <c r="E49" s="340"/>
      <c r="F49" s="340"/>
      <c r="G49" s="57"/>
      <c r="H49" s="57"/>
      <c r="I49" s="57"/>
      <c r="J49" s="57"/>
    </row>
    <row r="50" spans="1:11" ht="13.9" customHeight="1" x14ac:dyDescent="0.2">
      <c r="A50" s="54"/>
      <c r="B50" s="54"/>
      <c r="C50" s="54"/>
      <c r="D50" s="54"/>
      <c r="E50" s="54"/>
      <c r="F50" s="54"/>
      <c r="G50" s="57"/>
      <c r="H50" s="57"/>
      <c r="I50" s="57"/>
      <c r="J50" s="57"/>
    </row>
    <row r="51" spans="1:11" s="17" customFormat="1" ht="34.5" customHeight="1" x14ac:dyDescent="0.2">
      <c r="A51" s="321" t="s">
        <v>527</v>
      </c>
      <c r="B51" s="318"/>
      <c r="C51" s="318"/>
      <c r="D51" s="318"/>
      <c r="E51" s="318"/>
      <c r="F51" s="318"/>
      <c r="G51" s="21"/>
      <c r="H51" s="21"/>
      <c r="I51" s="21"/>
      <c r="J51" s="21"/>
      <c r="K51" s="21"/>
    </row>
    <row r="53" spans="1:11" ht="45" x14ac:dyDescent="0.2">
      <c r="A53" s="44" t="s">
        <v>160</v>
      </c>
      <c r="B53" s="44" t="s">
        <v>172</v>
      </c>
      <c r="C53" s="44" t="s">
        <v>242</v>
      </c>
      <c r="D53" s="44" t="s">
        <v>243</v>
      </c>
      <c r="E53" s="44" t="s">
        <v>244</v>
      </c>
    </row>
    <row r="54" spans="1:11" ht="15" x14ac:dyDescent="0.2">
      <c r="A54" s="44">
        <v>1</v>
      </c>
      <c r="B54" s="44">
        <v>2</v>
      </c>
      <c r="C54" s="44">
        <v>4</v>
      </c>
      <c r="D54" s="44">
        <v>5</v>
      </c>
      <c r="E54" s="44">
        <v>6</v>
      </c>
    </row>
    <row r="55" spans="1:11" ht="15" x14ac:dyDescent="0.2">
      <c r="A55" s="44"/>
      <c r="B55" s="44" t="s">
        <v>556</v>
      </c>
      <c r="C55" s="47">
        <v>2</v>
      </c>
      <c r="D55" s="47">
        <v>1</v>
      </c>
      <c r="E55" s="47">
        <v>500000</v>
      </c>
    </row>
    <row r="56" spans="1:11" ht="15" x14ac:dyDescent="0.2">
      <c r="A56" s="44"/>
      <c r="B56" s="44"/>
      <c r="C56" s="47"/>
      <c r="D56" s="47"/>
      <c r="E56" s="47"/>
    </row>
    <row r="57" spans="1:11" ht="15" x14ac:dyDescent="0.2">
      <c r="A57" s="44"/>
      <c r="B57" s="45" t="s">
        <v>164</v>
      </c>
      <c r="C57" s="44" t="s">
        <v>176</v>
      </c>
      <c r="D57" s="44" t="s">
        <v>176</v>
      </c>
      <c r="E57" s="47">
        <f>SUM(E55:E56)</f>
        <v>500000</v>
      </c>
    </row>
    <row r="59" spans="1:11" ht="16.899999999999999" customHeight="1" x14ac:dyDescent="0.2">
      <c r="A59" s="340" t="s">
        <v>245</v>
      </c>
      <c r="B59" s="340"/>
      <c r="C59" s="340"/>
      <c r="D59" s="340"/>
      <c r="E59" s="340"/>
      <c r="F59" s="340"/>
      <c r="G59" s="57"/>
      <c r="H59" s="57"/>
      <c r="I59" s="57"/>
      <c r="J59" s="57"/>
    </row>
    <row r="60" spans="1:11" ht="13.9" customHeight="1" x14ac:dyDescent="0.2">
      <c r="A60" s="54"/>
      <c r="B60" s="54"/>
      <c r="C60" s="54"/>
      <c r="D60" s="54"/>
      <c r="E60" s="54"/>
      <c r="F60" s="54"/>
      <c r="G60" s="57"/>
      <c r="H60" s="57"/>
      <c r="I60" s="57"/>
      <c r="J60" s="57"/>
    </row>
    <row r="61" spans="1:11" s="17" customFormat="1" ht="16.899999999999999" customHeight="1" x14ac:dyDescent="0.2">
      <c r="A61" s="321" t="s">
        <v>320</v>
      </c>
      <c r="B61" s="318"/>
      <c r="C61" s="318"/>
      <c r="D61" s="318"/>
      <c r="E61" s="318"/>
      <c r="F61" s="318"/>
      <c r="G61" s="21"/>
      <c r="H61" s="21"/>
      <c r="I61" s="21"/>
      <c r="J61" s="21"/>
      <c r="K61" s="21"/>
    </row>
    <row r="63" spans="1:11" ht="45" x14ac:dyDescent="0.2">
      <c r="A63" s="44" t="s">
        <v>160</v>
      </c>
      <c r="B63" s="44" t="s">
        <v>172</v>
      </c>
      <c r="C63" s="44" t="s">
        <v>242</v>
      </c>
      <c r="D63" s="44" t="s">
        <v>243</v>
      </c>
      <c r="E63" s="44" t="s">
        <v>244</v>
      </c>
    </row>
    <row r="64" spans="1:11" ht="15" x14ac:dyDescent="0.2">
      <c r="A64" s="44">
        <v>1</v>
      </c>
      <c r="B64" s="44">
        <v>2</v>
      </c>
      <c r="C64" s="44">
        <v>3</v>
      </c>
      <c r="D64" s="44">
        <v>4</v>
      </c>
      <c r="E64" s="44">
        <v>5</v>
      </c>
    </row>
    <row r="65" spans="1:11" ht="15" x14ac:dyDescent="0.2">
      <c r="A65" s="44">
        <v>1</v>
      </c>
      <c r="B65" s="120"/>
      <c r="C65" s="120"/>
      <c r="D65" s="120"/>
      <c r="E65" s="120"/>
    </row>
    <row r="66" spans="1:11" ht="15" x14ac:dyDescent="0.2">
      <c r="A66" s="44">
        <v>2</v>
      </c>
      <c r="B66" s="120"/>
      <c r="C66" s="120"/>
      <c r="D66" s="120"/>
      <c r="E66" s="120"/>
    </row>
    <row r="67" spans="1:11" ht="15" x14ac:dyDescent="0.2">
      <c r="A67" s="44">
        <v>3</v>
      </c>
      <c r="B67" s="126"/>
      <c r="C67" s="128"/>
      <c r="D67" s="128"/>
      <c r="E67" s="129"/>
    </row>
    <row r="68" spans="1:11" ht="15" x14ac:dyDescent="0.2">
      <c r="A68" s="44">
        <v>4</v>
      </c>
      <c r="B68" s="126"/>
      <c r="C68" s="128"/>
      <c r="D68" s="128"/>
      <c r="E68" s="129"/>
    </row>
    <row r="69" spans="1:11" ht="15" x14ac:dyDescent="0.2">
      <c r="A69" s="44">
        <v>5</v>
      </c>
      <c r="B69" s="126"/>
      <c r="C69" s="128"/>
      <c r="D69" s="128"/>
      <c r="E69" s="129"/>
    </row>
    <row r="70" spans="1:11" ht="15" x14ac:dyDescent="0.2">
      <c r="A70" s="44"/>
      <c r="B70" s="45" t="s">
        <v>164</v>
      </c>
      <c r="C70" s="44" t="s">
        <v>176</v>
      </c>
      <c r="D70" s="44" t="s">
        <v>176</v>
      </c>
      <c r="E70" s="47">
        <f>SUM(E65:E69)</f>
        <v>0</v>
      </c>
    </row>
    <row r="72" spans="1:11" ht="16.899999999999999" customHeight="1" x14ac:dyDescent="0.2">
      <c r="A72" s="340" t="s">
        <v>246</v>
      </c>
      <c r="B72" s="340"/>
      <c r="C72" s="340"/>
      <c r="D72" s="340"/>
      <c r="E72" s="340"/>
      <c r="F72" s="340"/>
      <c r="G72" s="57"/>
      <c r="H72" s="57"/>
      <c r="I72" s="57"/>
      <c r="J72" s="57"/>
    </row>
    <row r="73" spans="1:11" ht="16.899999999999999" customHeight="1" x14ac:dyDescent="0.2">
      <c r="A73" s="54"/>
      <c r="B73" s="54"/>
      <c r="C73" s="54"/>
      <c r="D73" s="54"/>
      <c r="E73" s="54"/>
      <c r="F73" s="54"/>
      <c r="G73" s="57"/>
      <c r="H73" s="57"/>
      <c r="I73" s="57"/>
      <c r="J73" s="57"/>
    </row>
    <row r="74" spans="1:11" ht="16.899999999999999" customHeight="1" x14ac:dyDescent="0.2">
      <c r="A74" s="340" t="s">
        <v>251</v>
      </c>
      <c r="B74" s="340"/>
      <c r="C74" s="340"/>
      <c r="D74" s="340"/>
      <c r="E74" s="340"/>
      <c r="F74" s="340"/>
      <c r="G74" s="57"/>
      <c r="H74" s="57"/>
      <c r="I74" s="57"/>
      <c r="J74" s="57"/>
    </row>
    <row r="75" spans="1:11" ht="13.9" customHeight="1" x14ac:dyDescent="0.2">
      <c r="A75" s="54"/>
      <c r="B75" s="54"/>
      <c r="C75" s="54"/>
      <c r="D75" s="54"/>
      <c r="E75" s="54"/>
      <c r="F75" s="54"/>
      <c r="G75" s="57"/>
      <c r="H75" s="57"/>
      <c r="I75" s="57"/>
      <c r="J75" s="57"/>
    </row>
    <row r="76" spans="1:11" s="17" customFormat="1" ht="30" customHeight="1" x14ac:dyDescent="0.2">
      <c r="A76" s="321" t="s">
        <v>527</v>
      </c>
      <c r="B76" s="318"/>
      <c r="C76" s="318"/>
      <c r="D76" s="318"/>
      <c r="E76" s="318"/>
      <c r="F76" s="318"/>
      <c r="G76" s="21"/>
      <c r="H76" s="21"/>
      <c r="I76" s="21"/>
      <c r="J76" s="21"/>
      <c r="K76" s="21"/>
    </row>
    <row r="78" spans="1:11" ht="55.5" customHeight="1" x14ac:dyDescent="0.2">
      <c r="A78" s="44" t="s">
        <v>160</v>
      </c>
      <c r="B78" s="44" t="s">
        <v>172</v>
      </c>
      <c r="C78" s="44" t="s">
        <v>242</v>
      </c>
      <c r="D78" s="44" t="s">
        <v>243</v>
      </c>
      <c r="E78" s="44" t="s">
        <v>244</v>
      </c>
    </row>
    <row r="79" spans="1:11" ht="15" x14ac:dyDescent="0.2">
      <c r="A79" s="44">
        <v>1</v>
      </c>
      <c r="B79" s="44">
        <v>2</v>
      </c>
      <c r="C79" s="44">
        <v>3</v>
      </c>
      <c r="D79" s="44">
        <v>4</v>
      </c>
      <c r="E79" s="44">
        <v>5</v>
      </c>
    </row>
    <row r="80" spans="1:11" ht="45" x14ac:dyDescent="0.2">
      <c r="A80" s="44">
        <v>1</v>
      </c>
      <c r="B80" s="44" t="s">
        <v>529</v>
      </c>
      <c r="C80" s="47"/>
      <c r="D80" s="47"/>
      <c r="E80" s="47">
        <f>SUM(C80*D80)</f>
        <v>0</v>
      </c>
    </row>
    <row r="81" spans="1:11" ht="15" x14ac:dyDescent="0.2">
      <c r="A81" s="44"/>
      <c r="B81" s="45" t="s">
        <v>164</v>
      </c>
      <c r="C81" s="44" t="s">
        <v>176</v>
      </c>
      <c r="D81" s="44" t="s">
        <v>176</v>
      </c>
      <c r="E81" s="47">
        <f>SUM(E80)</f>
        <v>0</v>
      </c>
    </row>
    <row r="83" spans="1:11" ht="16.899999999999999" customHeight="1" x14ac:dyDescent="0.2">
      <c r="A83" s="340" t="s">
        <v>251</v>
      </c>
      <c r="B83" s="340"/>
      <c r="C83" s="340"/>
      <c r="D83" s="340"/>
      <c r="E83" s="340"/>
      <c r="F83" s="340"/>
      <c r="G83" s="57"/>
      <c r="H83" s="57"/>
      <c r="I83" s="57"/>
      <c r="J83" s="57"/>
    </row>
    <row r="84" spans="1:11" ht="13.9" customHeight="1" x14ac:dyDescent="0.2">
      <c r="A84" s="54"/>
      <c r="B84" s="54"/>
      <c r="C84" s="54"/>
      <c r="D84" s="54"/>
      <c r="E84" s="54"/>
      <c r="F84" s="54"/>
      <c r="G84" s="57"/>
      <c r="H84" s="57"/>
      <c r="I84" s="57"/>
      <c r="J84" s="57"/>
    </row>
    <row r="85" spans="1:11" s="17" customFormat="1" ht="16.899999999999999" customHeight="1" x14ac:dyDescent="0.2">
      <c r="A85" s="321" t="s">
        <v>320</v>
      </c>
      <c r="B85" s="318"/>
      <c r="C85" s="318"/>
      <c r="D85" s="318"/>
      <c r="E85" s="318"/>
      <c r="F85" s="318"/>
      <c r="G85" s="21"/>
      <c r="H85" s="21"/>
      <c r="I85" s="21"/>
      <c r="J85" s="21"/>
      <c r="K85" s="21"/>
    </row>
    <row r="87" spans="1:11" ht="30" x14ac:dyDescent="0.2">
      <c r="A87" s="44" t="s">
        <v>160</v>
      </c>
      <c r="B87" s="44" t="s">
        <v>172</v>
      </c>
      <c r="C87" s="44" t="s">
        <v>252</v>
      </c>
      <c r="D87" s="44" t="s">
        <v>253</v>
      </c>
    </row>
    <row r="88" spans="1:11" ht="15" x14ac:dyDescent="0.2">
      <c r="A88" s="44">
        <v>1</v>
      </c>
      <c r="B88" s="44">
        <v>2</v>
      </c>
      <c r="C88" s="44">
        <v>3</v>
      </c>
      <c r="D88" s="44">
        <v>4</v>
      </c>
    </row>
    <row r="89" spans="1:11" ht="45" x14ac:dyDescent="0.2">
      <c r="A89" s="81" t="s">
        <v>352</v>
      </c>
      <c r="B89" s="44" t="s">
        <v>353</v>
      </c>
      <c r="C89" s="47"/>
      <c r="D89" s="47">
        <f>SUM(D91:D98)</f>
        <v>729900</v>
      </c>
      <c r="G89" t="s">
        <v>344</v>
      </c>
    </row>
    <row r="90" spans="1:11" ht="15" x14ac:dyDescent="0.2">
      <c r="A90" s="44"/>
      <c r="B90" s="44" t="s">
        <v>354</v>
      </c>
      <c r="C90" s="47"/>
      <c r="D90" s="47"/>
    </row>
    <row r="91" spans="1:11" ht="15" x14ac:dyDescent="0.2">
      <c r="A91" s="44" t="s">
        <v>189</v>
      </c>
      <c r="B91" s="44" t="s">
        <v>485</v>
      </c>
      <c r="C91" s="47">
        <v>6</v>
      </c>
      <c r="D91" s="47">
        <v>125000</v>
      </c>
    </row>
    <row r="92" spans="1:11" ht="30" x14ac:dyDescent="0.2">
      <c r="A92" s="44" t="s">
        <v>191</v>
      </c>
      <c r="B92" s="44" t="s">
        <v>487</v>
      </c>
      <c r="C92" s="47">
        <v>1</v>
      </c>
      <c r="D92" s="47">
        <v>17700</v>
      </c>
    </row>
    <row r="93" spans="1:11" ht="30" x14ac:dyDescent="0.2">
      <c r="A93" s="130" t="s">
        <v>470</v>
      </c>
      <c r="B93" s="63" t="s">
        <v>537</v>
      </c>
      <c r="C93" s="47">
        <v>1</v>
      </c>
      <c r="D93" s="47">
        <v>460200</v>
      </c>
      <c r="E93" s="129"/>
    </row>
    <row r="94" spans="1:11" ht="15" x14ac:dyDescent="0.2">
      <c r="A94" s="120"/>
      <c r="B94" s="63" t="s">
        <v>536</v>
      </c>
      <c r="C94" s="138">
        <v>3</v>
      </c>
      <c r="D94" s="138">
        <v>45000</v>
      </c>
      <c r="E94" s="129"/>
    </row>
    <row r="95" spans="1:11" ht="15" x14ac:dyDescent="0.2">
      <c r="B95" s="44" t="s">
        <v>552</v>
      </c>
      <c r="C95" s="47">
        <v>5</v>
      </c>
      <c r="D95" s="47">
        <v>63000</v>
      </c>
    </row>
    <row r="96" spans="1:11" ht="15" x14ac:dyDescent="0.2">
      <c r="A96" s="44"/>
      <c r="B96" s="44" t="s">
        <v>553</v>
      </c>
      <c r="C96" s="47">
        <v>4</v>
      </c>
      <c r="D96" s="47">
        <v>19000</v>
      </c>
    </row>
    <row r="97" spans="1:7" ht="15" x14ac:dyDescent="0.2">
      <c r="A97" s="44"/>
      <c r="B97" s="24"/>
      <c r="C97" s="131"/>
      <c r="D97" s="131"/>
    </row>
    <row r="98" spans="1:7" ht="15" x14ac:dyDescent="0.2">
      <c r="A98" s="44"/>
      <c r="B98" s="24"/>
      <c r="C98" s="131"/>
      <c r="D98" s="131"/>
    </row>
    <row r="99" spans="1:7" ht="15" x14ac:dyDescent="0.2">
      <c r="A99" s="44" t="s">
        <v>355</v>
      </c>
      <c r="B99" s="44" t="s">
        <v>356</v>
      </c>
      <c r="C99" s="47"/>
      <c r="D99" s="47">
        <f>SUM(D101:D104)</f>
        <v>24000</v>
      </c>
      <c r="G99" t="s">
        <v>435</v>
      </c>
    </row>
    <row r="100" spans="1:7" ht="15" x14ac:dyDescent="0.2">
      <c r="A100" s="44"/>
      <c r="B100" s="44" t="s">
        <v>354</v>
      </c>
      <c r="C100" s="47"/>
      <c r="D100" s="47"/>
    </row>
    <row r="101" spans="1:7" ht="15" x14ac:dyDescent="0.2">
      <c r="A101" s="44" t="s">
        <v>194</v>
      </c>
      <c r="B101" s="44" t="s">
        <v>554</v>
      </c>
      <c r="C101" s="47">
        <v>1</v>
      </c>
      <c r="D101" s="47">
        <v>24000</v>
      </c>
    </row>
    <row r="102" spans="1:7" ht="15" x14ac:dyDescent="0.2">
      <c r="A102" s="44" t="s">
        <v>196</v>
      </c>
      <c r="B102" s="44"/>
      <c r="C102" s="47"/>
      <c r="D102" s="47"/>
    </row>
    <row r="103" spans="1:7" ht="15" x14ac:dyDescent="0.2">
      <c r="A103" s="44"/>
      <c r="B103" s="44"/>
      <c r="C103" s="47"/>
      <c r="D103" s="47"/>
    </row>
    <row r="104" spans="1:7" ht="15" x14ac:dyDescent="0.2">
      <c r="A104" s="44"/>
      <c r="B104" s="44"/>
      <c r="C104" s="47"/>
      <c r="D104" s="47"/>
    </row>
    <row r="105" spans="1:7" ht="45" customHeight="1" x14ac:dyDescent="0.2">
      <c r="A105" s="44" t="s">
        <v>358</v>
      </c>
      <c r="B105" s="82" t="s">
        <v>357</v>
      </c>
      <c r="C105" s="47"/>
      <c r="D105" s="47"/>
      <c r="G105" t="s">
        <v>439</v>
      </c>
    </row>
    <row r="106" spans="1:7" ht="15" x14ac:dyDescent="0.2">
      <c r="A106" s="44"/>
      <c r="B106" s="44" t="s">
        <v>354</v>
      </c>
      <c r="C106" s="47"/>
      <c r="D106" s="47"/>
    </row>
    <row r="107" spans="1:7" ht="15" x14ac:dyDescent="0.2">
      <c r="A107" s="44" t="s">
        <v>359</v>
      </c>
      <c r="B107" s="44"/>
      <c r="C107" s="47"/>
      <c r="D107" s="47"/>
    </row>
    <row r="108" spans="1:7" ht="15" x14ac:dyDescent="0.2">
      <c r="A108" s="44" t="s">
        <v>360</v>
      </c>
      <c r="B108" s="44"/>
      <c r="C108" s="47"/>
      <c r="D108" s="47"/>
    </row>
    <row r="109" spans="1:7" ht="15" x14ac:dyDescent="0.2">
      <c r="A109" s="44"/>
      <c r="B109" s="44"/>
      <c r="C109" s="47"/>
      <c r="D109" s="47"/>
    </row>
    <row r="110" spans="1:7" ht="111.6" customHeight="1" x14ac:dyDescent="0.2">
      <c r="A110" s="44" t="s">
        <v>361</v>
      </c>
      <c r="B110" s="82" t="s">
        <v>362</v>
      </c>
      <c r="C110" s="47"/>
      <c r="D110" s="47">
        <f>SUM(D111)</f>
        <v>0</v>
      </c>
      <c r="G110" t="s">
        <v>440</v>
      </c>
    </row>
    <row r="111" spans="1:7" ht="15" x14ac:dyDescent="0.2">
      <c r="A111" s="44"/>
      <c r="B111" s="44" t="s">
        <v>354</v>
      </c>
      <c r="C111" s="47"/>
      <c r="D111" s="47"/>
    </row>
    <row r="112" spans="1:7" ht="15" x14ac:dyDescent="0.2">
      <c r="A112" s="44"/>
      <c r="B112" s="44" t="s">
        <v>530</v>
      </c>
      <c r="C112" s="47"/>
      <c r="D112" s="47"/>
    </row>
    <row r="113" spans="1:11" ht="15" x14ac:dyDescent="0.2">
      <c r="A113" s="44"/>
      <c r="B113" s="44"/>
      <c r="C113" s="47"/>
      <c r="D113" s="47"/>
    </row>
    <row r="114" spans="1:11" ht="120" x14ac:dyDescent="0.2">
      <c r="A114" s="44" t="s">
        <v>364</v>
      </c>
      <c r="B114" s="82" t="s">
        <v>363</v>
      </c>
      <c r="C114" s="47"/>
      <c r="D114" s="47">
        <f>SUM(D116:D119)</f>
        <v>0</v>
      </c>
      <c r="G114" t="s">
        <v>441</v>
      </c>
    </row>
    <row r="115" spans="1:11" ht="15" x14ac:dyDescent="0.2">
      <c r="A115" s="44"/>
      <c r="B115" s="44" t="s">
        <v>354</v>
      </c>
      <c r="C115" s="47"/>
      <c r="D115" s="47"/>
    </row>
    <row r="116" spans="1:11" ht="15" x14ac:dyDescent="0.2">
      <c r="A116" s="44"/>
      <c r="B116" s="44" t="s">
        <v>531</v>
      </c>
      <c r="C116" s="47"/>
      <c r="D116" s="47"/>
    </row>
    <row r="117" spans="1:11" ht="15" x14ac:dyDescent="0.2">
      <c r="A117" s="44"/>
      <c r="B117" s="44"/>
      <c r="C117" s="47"/>
      <c r="D117" s="47"/>
    </row>
    <row r="118" spans="1:11" ht="15" x14ac:dyDescent="0.2">
      <c r="A118" s="44" t="s">
        <v>365</v>
      </c>
      <c r="B118" s="44"/>
      <c r="C118" s="47"/>
      <c r="D118" s="47"/>
    </row>
    <row r="119" spans="1:11" ht="15" x14ac:dyDescent="0.2">
      <c r="A119" s="44"/>
      <c r="B119" s="44"/>
      <c r="C119" s="47"/>
      <c r="D119" s="47"/>
    </row>
    <row r="120" spans="1:11" ht="15" x14ac:dyDescent="0.2">
      <c r="A120" s="44"/>
      <c r="B120" s="45" t="s">
        <v>164</v>
      </c>
      <c r="C120" s="44" t="s">
        <v>176</v>
      </c>
      <c r="D120" s="47">
        <f>D89+D99+D105+D110+D114+D118</f>
        <v>753900</v>
      </c>
    </row>
    <row r="122" spans="1:11" ht="22.9" customHeight="1" x14ac:dyDescent="0.2">
      <c r="A122" s="340" t="s">
        <v>254</v>
      </c>
      <c r="B122" s="340"/>
      <c r="C122" s="340"/>
      <c r="D122" s="340"/>
      <c r="E122" s="340"/>
      <c r="F122" s="340"/>
      <c r="G122" s="57"/>
      <c r="H122" s="57"/>
      <c r="I122" s="57"/>
      <c r="J122" s="57"/>
    </row>
    <row r="123" spans="1:11" ht="10.15" customHeight="1" x14ac:dyDescent="0.2">
      <c r="A123" s="54"/>
      <c r="B123" s="54"/>
      <c r="C123" s="54"/>
      <c r="D123" s="54"/>
      <c r="E123" s="54"/>
      <c r="F123" s="54"/>
      <c r="G123" s="57"/>
      <c r="H123" s="57"/>
      <c r="I123" s="57"/>
      <c r="J123" s="57"/>
    </row>
    <row r="124" spans="1:11" ht="16.899999999999999" customHeight="1" x14ac:dyDescent="0.2">
      <c r="A124" s="340" t="s">
        <v>255</v>
      </c>
      <c r="B124" s="340"/>
      <c r="C124" s="340"/>
      <c r="D124" s="340"/>
      <c r="E124" s="340"/>
      <c r="F124" s="340"/>
      <c r="G124" s="57"/>
      <c r="H124" s="57"/>
      <c r="I124" s="57"/>
      <c r="J124" s="57"/>
    </row>
    <row r="125" spans="1:11" ht="7.9" customHeight="1" x14ac:dyDescent="0.2">
      <c r="A125" s="54"/>
      <c r="B125" s="54"/>
      <c r="C125" s="54"/>
      <c r="D125" s="54"/>
      <c r="E125" s="54"/>
      <c r="F125" s="54"/>
      <c r="G125" s="57"/>
      <c r="H125" s="57"/>
      <c r="I125" s="57"/>
      <c r="J125" s="57"/>
    </row>
    <row r="126" spans="1:11" s="17" customFormat="1" ht="16.899999999999999" customHeight="1" x14ac:dyDescent="0.2">
      <c r="A126" s="321" t="s">
        <v>320</v>
      </c>
      <c r="B126" s="318"/>
      <c r="C126" s="318"/>
      <c r="D126" s="318"/>
      <c r="E126" s="318"/>
      <c r="F126" s="318"/>
      <c r="G126" s="21"/>
      <c r="H126" s="21"/>
      <c r="I126" s="21"/>
      <c r="J126" s="21"/>
      <c r="K126" s="21"/>
    </row>
    <row r="128" spans="1:11" ht="45" x14ac:dyDescent="0.2">
      <c r="A128" s="44" t="s">
        <v>160</v>
      </c>
      <c r="B128" s="44" t="s">
        <v>172</v>
      </c>
      <c r="C128" s="44" t="s">
        <v>239</v>
      </c>
      <c r="D128" s="44" t="s">
        <v>256</v>
      </c>
      <c r="E128" s="44" t="s">
        <v>229</v>
      </c>
    </row>
    <row r="129" spans="1:11" ht="15" x14ac:dyDescent="0.2">
      <c r="A129" s="44">
        <v>1</v>
      </c>
      <c r="B129" s="44">
        <v>2</v>
      </c>
      <c r="C129" s="44">
        <v>3</v>
      </c>
      <c r="D129" s="44">
        <v>4</v>
      </c>
      <c r="E129" s="44">
        <v>5</v>
      </c>
    </row>
    <row r="130" spans="1:11" ht="15" x14ac:dyDescent="0.2">
      <c r="A130" s="44">
        <v>1</v>
      </c>
      <c r="B130" s="44" t="s">
        <v>492</v>
      </c>
      <c r="C130" s="47">
        <v>2</v>
      </c>
      <c r="D130" s="47">
        <v>240000</v>
      </c>
      <c r="E130" s="47">
        <f t="shared" ref="E130:E135" si="2">C130*D130</f>
        <v>480000</v>
      </c>
    </row>
    <row r="131" spans="1:11" ht="15" x14ac:dyDescent="0.2">
      <c r="A131" s="44">
        <v>2</v>
      </c>
      <c r="B131" s="44" t="s">
        <v>547</v>
      </c>
      <c r="C131" s="47">
        <v>15</v>
      </c>
      <c r="D131" s="47">
        <v>13500</v>
      </c>
      <c r="E131" s="47">
        <f t="shared" si="2"/>
        <v>202500</v>
      </c>
    </row>
    <row r="132" spans="1:11" ht="15" x14ac:dyDescent="0.2">
      <c r="A132" s="44"/>
      <c r="B132" s="44" t="s">
        <v>548</v>
      </c>
      <c r="C132" s="47">
        <v>3</v>
      </c>
      <c r="D132" s="47">
        <v>40100</v>
      </c>
      <c r="E132" s="47">
        <f t="shared" si="2"/>
        <v>120300</v>
      </c>
    </row>
    <row r="133" spans="1:11" ht="15" x14ac:dyDescent="0.2">
      <c r="A133" s="44"/>
      <c r="B133" s="44" t="s">
        <v>549</v>
      </c>
      <c r="C133" s="47">
        <v>42</v>
      </c>
      <c r="D133" s="47">
        <v>1200</v>
      </c>
      <c r="E133" s="47">
        <f t="shared" si="2"/>
        <v>50400</v>
      </c>
    </row>
    <row r="134" spans="1:11" ht="15" x14ac:dyDescent="0.2">
      <c r="A134" s="44">
        <v>3</v>
      </c>
      <c r="B134" s="44" t="s">
        <v>550</v>
      </c>
      <c r="C134" s="47">
        <v>7</v>
      </c>
      <c r="D134" s="47">
        <v>7500</v>
      </c>
      <c r="E134" s="47">
        <f t="shared" si="2"/>
        <v>52500</v>
      </c>
      <c r="H134" s="133"/>
    </row>
    <row r="135" spans="1:11" ht="15" x14ac:dyDescent="0.2">
      <c r="A135" s="44">
        <v>4</v>
      </c>
      <c r="B135" s="44" t="s">
        <v>551</v>
      </c>
      <c r="C135" s="47">
        <v>14</v>
      </c>
      <c r="D135" s="47">
        <v>5800</v>
      </c>
      <c r="E135" s="47">
        <f t="shared" si="2"/>
        <v>81200</v>
      </c>
    </row>
    <row r="136" spans="1:11" ht="15" x14ac:dyDescent="0.2">
      <c r="A136" s="44"/>
      <c r="B136" s="45" t="s">
        <v>164</v>
      </c>
      <c r="C136" s="44"/>
      <c r="D136" s="44" t="s">
        <v>176</v>
      </c>
      <c r="E136" s="47">
        <f>SUM(E130:E135)</f>
        <v>986900</v>
      </c>
    </row>
    <row r="138" spans="1:11" ht="16.899999999999999" customHeight="1" x14ac:dyDescent="0.2">
      <c r="A138" s="340" t="s">
        <v>257</v>
      </c>
      <c r="B138" s="340"/>
      <c r="C138" s="340"/>
      <c r="D138" s="340"/>
      <c r="E138" s="340"/>
      <c r="F138" s="340"/>
      <c r="G138" s="57"/>
      <c r="H138" s="57"/>
      <c r="I138" s="57"/>
      <c r="J138" s="57"/>
    </row>
    <row r="139" spans="1:11" ht="13.9" customHeight="1" x14ac:dyDescent="0.2">
      <c r="A139" s="54"/>
      <c r="B139" s="54"/>
      <c r="C139" s="54"/>
      <c r="D139" s="54"/>
      <c r="E139" s="54"/>
      <c r="F139" s="54"/>
      <c r="G139" s="57"/>
      <c r="H139" s="57"/>
      <c r="I139" s="57"/>
      <c r="J139" s="57"/>
    </row>
    <row r="140" spans="1:11" s="17" customFormat="1" ht="16.899999999999999" customHeight="1" x14ac:dyDescent="0.2">
      <c r="A140" s="321" t="s">
        <v>320</v>
      </c>
      <c r="B140" s="318"/>
      <c r="C140" s="318"/>
      <c r="D140" s="318"/>
      <c r="E140" s="318"/>
      <c r="F140" s="318"/>
      <c r="G140" s="21"/>
      <c r="H140" s="21"/>
      <c r="I140" s="21"/>
      <c r="J140" s="21"/>
      <c r="K140" s="21"/>
    </row>
    <row r="142" spans="1:11" ht="90" x14ac:dyDescent="0.2">
      <c r="A142" s="44" t="s">
        <v>160</v>
      </c>
      <c r="B142" s="44" t="s">
        <v>172</v>
      </c>
      <c r="C142" s="44" t="s">
        <v>258</v>
      </c>
      <c r="D142" s="44" t="s">
        <v>259</v>
      </c>
      <c r="E142" s="44" t="s">
        <v>229</v>
      </c>
    </row>
    <row r="143" spans="1:11" ht="15" x14ac:dyDescent="0.2">
      <c r="A143" s="44">
        <v>1</v>
      </c>
      <c r="B143" s="44">
        <v>2</v>
      </c>
      <c r="C143" s="44">
        <v>3</v>
      </c>
      <c r="D143" s="44">
        <v>4</v>
      </c>
      <c r="E143" s="44">
        <v>5</v>
      </c>
    </row>
    <row r="144" spans="1:11" ht="90" x14ac:dyDescent="0.2">
      <c r="A144" s="44" t="s">
        <v>352</v>
      </c>
      <c r="B144" s="44" t="s">
        <v>376</v>
      </c>
      <c r="C144" s="44"/>
      <c r="D144" s="44"/>
      <c r="E144" s="44">
        <f>SUM(E145:E148)</f>
        <v>50147.519999999997</v>
      </c>
      <c r="G144">
        <v>341</v>
      </c>
    </row>
    <row r="145" spans="1:16" ht="15" x14ac:dyDescent="0.2">
      <c r="A145" s="44"/>
      <c r="B145" s="44" t="s">
        <v>354</v>
      </c>
      <c r="C145" s="44"/>
      <c r="D145" s="44"/>
      <c r="E145" s="44"/>
    </row>
    <row r="146" spans="1:16" ht="15" x14ac:dyDescent="0.2">
      <c r="A146" s="44" t="s">
        <v>189</v>
      </c>
      <c r="B146" s="44" t="s">
        <v>546</v>
      </c>
      <c r="C146" s="44">
        <v>250</v>
      </c>
      <c r="D146" s="44">
        <v>200</v>
      </c>
      <c r="E146" s="44">
        <v>50147.519999999997</v>
      </c>
    </row>
    <row r="147" spans="1:16" ht="15" x14ac:dyDescent="0.2">
      <c r="A147" s="44" t="s">
        <v>191</v>
      </c>
      <c r="B147" s="44"/>
      <c r="C147" s="44"/>
      <c r="D147" s="44"/>
      <c r="E147" s="44"/>
    </row>
    <row r="148" spans="1:16" ht="15" x14ac:dyDescent="0.2">
      <c r="A148" s="44"/>
      <c r="B148" s="44"/>
      <c r="C148" s="44"/>
      <c r="D148" s="44"/>
      <c r="E148" s="44"/>
    </row>
    <row r="149" spans="1:16" ht="30" x14ac:dyDescent="0.2">
      <c r="A149" s="44" t="s">
        <v>355</v>
      </c>
      <c r="B149" s="44" t="s">
        <v>377</v>
      </c>
      <c r="C149" s="44"/>
      <c r="D149" s="44"/>
      <c r="E149" s="44"/>
      <c r="G149">
        <v>342</v>
      </c>
    </row>
    <row r="150" spans="1:16" ht="15" x14ac:dyDescent="0.2">
      <c r="A150" s="44"/>
      <c r="B150" s="44" t="s">
        <v>354</v>
      </c>
      <c r="C150" s="44"/>
      <c r="D150" s="44"/>
      <c r="E150" s="44"/>
      <c r="P150" s="133"/>
    </row>
    <row r="151" spans="1:16" ht="15" x14ac:dyDescent="0.2">
      <c r="A151" s="44" t="s">
        <v>194</v>
      </c>
      <c r="B151" s="44"/>
      <c r="C151" s="44"/>
      <c r="D151" s="44"/>
      <c r="E151" s="44"/>
    </row>
    <row r="152" spans="1:16" ht="15" x14ac:dyDescent="0.2">
      <c r="A152" s="44" t="s">
        <v>196</v>
      </c>
      <c r="B152" s="44"/>
      <c r="C152" s="44"/>
      <c r="D152" s="44"/>
      <c r="E152" s="44"/>
    </row>
    <row r="153" spans="1:16" ht="15" x14ac:dyDescent="0.2">
      <c r="A153" s="44"/>
      <c r="B153" s="44"/>
      <c r="C153" s="44"/>
      <c r="D153" s="44"/>
      <c r="E153" s="44"/>
    </row>
    <row r="154" spans="1:16" ht="30" x14ac:dyDescent="0.2">
      <c r="A154" s="44" t="s">
        <v>358</v>
      </c>
      <c r="B154" s="44" t="s">
        <v>378</v>
      </c>
      <c r="C154" s="44"/>
      <c r="D154" s="44"/>
      <c r="E154" s="44">
        <f>SUM(E156:E158)</f>
        <v>261000</v>
      </c>
      <c r="G154">
        <v>343</v>
      </c>
    </row>
    <row r="155" spans="1:16" ht="15" x14ac:dyDescent="0.2">
      <c r="A155" s="44"/>
      <c r="B155" s="44" t="s">
        <v>354</v>
      </c>
      <c r="C155" s="44"/>
      <c r="D155" s="44"/>
      <c r="E155" s="44"/>
    </row>
    <row r="156" spans="1:16" ht="15" x14ac:dyDescent="0.2">
      <c r="A156" s="44" t="s">
        <v>359</v>
      </c>
      <c r="B156" s="44" t="s">
        <v>497</v>
      </c>
      <c r="C156" s="44"/>
      <c r="D156" s="44"/>
      <c r="E156" s="44">
        <f>SUM(C156*D156)</f>
        <v>0</v>
      </c>
    </row>
    <row r="157" spans="1:16" ht="15" x14ac:dyDescent="0.2">
      <c r="A157" s="44" t="s">
        <v>360</v>
      </c>
      <c r="B157" s="44" t="s">
        <v>498</v>
      </c>
      <c r="C157" s="44">
        <v>6000</v>
      </c>
      <c r="D157" s="44">
        <v>43.5</v>
      </c>
      <c r="E157" s="44">
        <f>SUM(C157*D157)</f>
        <v>261000</v>
      </c>
    </row>
    <row r="158" spans="1:16" ht="15" x14ac:dyDescent="0.2">
      <c r="A158" s="130" t="s">
        <v>532</v>
      </c>
      <c r="B158" s="44" t="s">
        <v>499</v>
      </c>
      <c r="C158" s="44"/>
      <c r="D158" s="44"/>
      <c r="E158" s="44">
        <f>SUM(C158*D158)</f>
        <v>0</v>
      </c>
    </row>
    <row r="159" spans="1:16" ht="30.6" customHeight="1" x14ac:dyDescent="0.2">
      <c r="A159" s="44" t="s">
        <v>361</v>
      </c>
      <c r="B159" s="44" t="s">
        <v>379</v>
      </c>
      <c r="C159" s="44"/>
      <c r="D159" s="44"/>
      <c r="E159" s="44">
        <f>SUM(E161:E163)</f>
        <v>0</v>
      </c>
      <c r="G159">
        <v>344</v>
      </c>
    </row>
    <row r="160" spans="1:16" ht="15" x14ac:dyDescent="0.2">
      <c r="A160" s="44"/>
      <c r="B160" s="44" t="s">
        <v>354</v>
      </c>
      <c r="C160" s="44"/>
      <c r="D160" s="44"/>
      <c r="E160" s="44"/>
    </row>
    <row r="161" spans="1:7" ht="15" x14ac:dyDescent="0.2">
      <c r="A161" s="44" t="s">
        <v>366</v>
      </c>
      <c r="B161" s="44"/>
      <c r="C161" s="44"/>
      <c r="D161" s="44"/>
      <c r="E161" s="44"/>
    </row>
    <row r="162" spans="1:7" ht="15" x14ac:dyDescent="0.2">
      <c r="A162" s="44" t="s">
        <v>367</v>
      </c>
      <c r="B162" s="44"/>
      <c r="C162" s="44"/>
      <c r="D162" s="44"/>
      <c r="E162" s="44"/>
    </row>
    <row r="163" spans="1:7" ht="15" x14ac:dyDescent="0.2">
      <c r="A163" s="44"/>
      <c r="B163" s="44"/>
      <c r="C163" s="44"/>
      <c r="D163" s="44"/>
      <c r="E163" s="44"/>
    </row>
    <row r="164" spans="1:7" ht="30" x14ac:dyDescent="0.2">
      <c r="A164" s="44" t="s">
        <v>364</v>
      </c>
      <c r="B164" s="44" t="s">
        <v>380</v>
      </c>
      <c r="C164" s="44"/>
      <c r="D164" s="44"/>
      <c r="E164" s="44">
        <f>SUM(E166:E168)</f>
        <v>46000</v>
      </c>
      <c r="G164">
        <v>345</v>
      </c>
    </row>
    <row r="165" spans="1:7" ht="15" x14ac:dyDescent="0.2">
      <c r="A165" s="44"/>
      <c r="B165" s="44" t="s">
        <v>354</v>
      </c>
      <c r="C165" s="44"/>
      <c r="D165" s="44"/>
      <c r="E165" s="44"/>
    </row>
    <row r="166" spans="1:7" ht="15" x14ac:dyDescent="0.2">
      <c r="A166" s="44" t="s">
        <v>368</v>
      </c>
      <c r="B166" s="44" t="s">
        <v>557</v>
      </c>
      <c r="C166" s="44">
        <v>20</v>
      </c>
      <c r="D166" s="44">
        <v>2300</v>
      </c>
      <c r="E166" s="44">
        <f>SUM(C166*D166)</f>
        <v>46000</v>
      </c>
    </row>
    <row r="167" spans="1:7" ht="15" x14ac:dyDescent="0.2">
      <c r="A167" s="44" t="s">
        <v>369</v>
      </c>
      <c r="B167" s="44"/>
      <c r="C167" s="44"/>
      <c r="D167" s="44"/>
      <c r="E167" s="44"/>
    </row>
    <row r="168" spans="1:7" ht="15" x14ac:dyDescent="0.2">
      <c r="A168" s="44"/>
      <c r="B168" s="44"/>
      <c r="C168" s="44"/>
      <c r="D168" s="44"/>
      <c r="E168" s="44"/>
    </row>
    <row r="169" spans="1:7" ht="45" x14ac:dyDescent="0.2">
      <c r="A169" s="44" t="s">
        <v>365</v>
      </c>
      <c r="B169" s="44" t="s">
        <v>381</v>
      </c>
      <c r="C169" s="44"/>
      <c r="D169" s="44"/>
      <c r="E169" s="47">
        <f>SUM(E171:E179)</f>
        <v>172575</v>
      </c>
      <c r="G169">
        <v>346</v>
      </c>
    </row>
    <row r="170" spans="1:7" ht="15" x14ac:dyDescent="0.2">
      <c r="A170" s="44"/>
      <c r="B170" s="44" t="s">
        <v>354</v>
      </c>
      <c r="C170" s="44"/>
      <c r="D170" s="44"/>
      <c r="E170" s="44"/>
    </row>
    <row r="171" spans="1:7" ht="15" x14ac:dyDescent="0.2">
      <c r="A171" s="130" t="s">
        <v>506</v>
      </c>
      <c r="B171" s="44" t="s">
        <v>535</v>
      </c>
      <c r="C171" s="47">
        <v>80</v>
      </c>
      <c r="D171" s="47">
        <v>1200</v>
      </c>
      <c r="E171" s="47">
        <f t="shared" ref="E171:E179" si="3">SUM(C171*D171)</f>
        <v>96000</v>
      </c>
    </row>
    <row r="172" spans="1:7" ht="45" x14ac:dyDescent="0.2">
      <c r="A172" s="130" t="s">
        <v>507</v>
      </c>
      <c r="B172" s="44" t="s">
        <v>524</v>
      </c>
      <c r="C172" s="47">
        <v>15</v>
      </c>
      <c r="D172" s="47">
        <v>120</v>
      </c>
      <c r="E172" s="47">
        <f t="shared" si="3"/>
        <v>1800</v>
      </c>
    </row>
    <row r="173" spans="1:7" ht="15" x14ac:dyDescent="0.2">
      <c r="A173" s="130" t="s">
        <v>508</v>
      </c>
      <c r="B173" s="44" t="s">
        <v>517</v>
      </c>
      <c r="C173" s="47">
        <v>100</v>
      </c>
      <c r="D173" s="47">
        <v>200</v>
      </c>
      <c r="E173" s="47">
        <f t="shared" si="3"/>
        <v>20000</v>
      </c>
    </row>
    <row r="174" spans="1:7" ht="30" x14ac:dyDescent="0.2">
      <c r="A174" s="130" t="s">
        <v>509</v>
      </c>
      <c r="B174" s="44" t="s">
        <v>519</v>
      </c>
      <c r="C174" s="47">
        <v>50</v>
      </c>
      <c r="D174" s="47">
        <v>950</v>
      </c>
      <c r="E174" s="47">
        <f t="shared" si="3"/>
        <v>47500</v>
      </c>
    </row>
    <row r="175" spans="1:7" ht="30" x14ac:dyDescent="0.2">
      <c r="A175" s="130" t="s">
        <v>510</v>
      </c>
      <c r="B175" s="44" t="s">
        <v>515</v>
      </c>
      <c r="C175" s="44">
        <v>15</v>
      </c>
      <c r="D175" s="44">
        <v>485</v>
      </c>
      <c r="E175" s="47">
        <f t="shared" si="3"/>
        <v>7275</v>
      </c>
    </row>
    <row r="176" spans="1:7" ht="15" x14ac:dyDescent="0.2">
      <c r="A176" s="130" t="s">
        <v>511</v>
      </c>
      <c r="B176" s="44"/>
      <c r="C176" s="47"/>
      <c r="D176" s="47"/>
      <c r="E176" s="47">
        <f t="shared" si="3"/>
        <v>0</v>
      </c>
    </row>
    <row r="177" spans="1:9" ht="15" x14ac:dyDescent="0.2">
      <c r="A177" s="130" t="s">
        <v>512</v>
      </c>
      <c r="B177" s="44"/>
      <c r="C177" s="47"/>
      <c r="D177" s="47"/>
      <c r="E177" s="47">
        <f t="shared" si="3"/>
        <v>0</v>
      </c>
    </row>
    <row r="178" spans="1:9" ht="15" x14ac:dyDescent="0.2">
      <c r="A178" s="130" t="s">
        <v>516</v>
      </c>
      <c r="B178" s="44"/>
      <c r="C178" s="47"/>
      <c r="D178" s="47"/>
      <c r="E178" s="47">
        <f t="shared" si="3"/>
        <v>0</v>
      </c>
    </row>
    <row r="179" spans="1:9" ht="15" x14ac:dyDescent="0.2">
      <c r="A179" s="130" t="s">
        <v>518</v>
      </c>
      <c r="B179" s="44"/>
      <c r="C179" s="44"/>
      <c r="D179" s="44"/>
      <c r="E179" s="47">
        <f t="shared" si="3"/>
        <v>0</v>
      </c>
    </row>
    <row r="180" spans="1:9" ht="60" x14ac:dyDescent="0.2">
      <c r="A180" s="44" t="s">
        <v>370</v>
      </c>
      <c r="B180" s="44" t="s">
        <v>382</v>
      </c>
      <c r="C180" s="44"/>
      <c r="D180" s="44"/>
      <c r="E180" s="44">
        <f>SUM(E182:E183)</f>
        <v>0</v>
      </c>
      <c r="G180">
        <v>347</v>
      </c>
    </row>
    <row r="181" spans="1:9" ht="15" x14ac:dyDescent="0.2">
      <c r="A181" s="44"/>
      <c r="B181" s="44" t="s">
        <v>354</v>
      </c>
      <c r="C181" s="44"/>
      <c r="D181" s="44"/>
      <c r="E181" s="44"/>
    </row>
    <row r="182" spans="1:9" ht="14.45" customHeight="1" x14ac:dyDescent="0.2">
      <c r="A182" s="44" t="s">
        <v>371</v>
      </c>
      <c r="B182" s="44" t="s">
        <v>533</v>
      </c>
      <c r="C182" s="44"/>
      <c r="D182" s="44"/>
      <c r="E182" s="44"/>
    </row>
    <row r="183" spans="1:9" ht="14.45" customHeight="1" x14ac:dyDescent="0.2">
      <c r="A183" s="44" t="s">
        <v>372</v>
      </c>
      <c r="B183" s="44"/>
      <c r="C183" s="44"/>
      <c r="D183" s="44"/>
      <c r="E183" s="44"/>
    </row>
    <row r="184" spans="1:9" ht="14.45" customHeight="1" x14ac:dyDescent="0.2">
      <c r="A184" s="44"/>
      <c r="B184" s="44"/>
      <c r="C184" s="44"/>
      <c r="D184" s="44"/>
      <c r="E184" s="44"/>
    </row>
    <row r="185" spans="1:9" ht="52.9" customHeight="1" x14ac:dyDescent="0.2">
      <c r="A185" s="44" t="s">
        <v>373</v>
      </c>
      <c r="B185" s="44" t="s">
        <v>383</v>
      </c>
      <c r="C185" s="44"/>
      <c r="D185" s="44"/>
      <c r="E185" s="44">
        <f>SUM(E186:E190)</f>
        <v>105000</v>
      </c>
      <c r="G185">
        <v>349</v>
      </c>
    </row>
    <row r="186" spans="1:9" ht="15" x14ac:dyDescent="0.2">
      <c r="A186" s="44"/>
      <c r="B186" s="44" t="s">
        <v>354</v>
      </c>
      <c r="C186" s="44"/>
      <c r="D186" s="44"/>
      <c r="E186" s="44"/>
    </row>
    <row r="187" spans="1:9" ht="14.45" customHeight="1" x14ac:dyDescent="0.2">
      <c r="A187" s="44" t="s">
        <v>374</v>
      </c>
      <c r="B187" s="44" t="s">
        <v>514</v>
      </c>
      <c r="C187" s="44">
        <v>400</v>
      </c>
      <c r="D187" s="44">
        <v>150</v>
      </c>
      <c r="E187" s="44">
        <f>SUM(C187*D187)</f>
        <v>60000</v>
      </c>
    </row>
    <row r="188" spans="1:9" ht="14.45" customHeight="1" x14ac:dyDescent="0.2">
      <c r="A188" s="44" t="s">
        <v>375</v>
      </c>
      <c r="B188" s="44" t="s">
        <v>545</v>
      </c>
      <c r="C188" s="44">
        <v>150</v>
      </c>
      <c r="D188" s="44">
        <v>300</v>
      </c>
      <c r="E188" s="44">
        <f>SUM(C188*D188)</f>
        <v>45000</v>
      </c>
    </row>
    <row r="189" spans="1:9" ht="15" x14ac:dyDescent="0.2">
      <c r="A189" s="44"/>
      <c r="B189" s="44"/>
      <c r="C189" s="44"/>
      <c r="D189" s="44"/>
      <c r="E189" s="44"/>
    </row>
    <row r="190" spans="1:9" ht="15" x14ac:dyDescent="0.2">
      <c r="A190" s="44"/>
      <c r="B190" s="44"/>
      <c r="C190" s="44"/>
      <c r="D190" s="44"/>
      <c r="E190" s="44"/>
    </row>
    <row r="191" spans="1:9" ht="15" x14ac:dyDescent="0.2">
      <c r="A191" s="44"/>
      <c r="B191" s="45" t="s">
        <v>164</v>
      </c>
      <c r="C191" s="44" t="s">
        <v>176</v>
      </c>
      <c r="D191" s="44" t="s">
        <v>176</v>
      </c>
      <c r="E191" s="47">
        <f>E144+E149+E154+E159+E164+E169+E180+E185</f>
        <v>634722.52</v>
      </c>
      <c r="H191" s="133">
        <f>SUM(E191+E136+D120+E70+F47+F17+E81+E57)</f>
        <v>3284522.52</v>
      </c>
    </row>
    <row r="192" spans="1:9" x14ac:dyDescent="0.2">
      <c r="H192" s="133">
        <f>SUM(E81+E57)</f>
        <v>500000</v>
      </c>
      <c r="I192">
        <v>243</v>
      </c>
    </row>
    <row r="193" spans="8:9" x14ac:dyDescent="0.2">
      <c r="H193" s="133">
        <f>SUM(H191-H192)</f>
        <v>2784522.52</v>
      </c>
      <c r="I193">
        <v>244</v>
      </c>
    </row>
  </sheetData>
  <mergeCells count="22">
    <mergeCell ref="A61:F61"/>
    <mergeCell ref="A2:F2"/>
    <mergeCell ref="A4:F4"/>
    <mergeCell ref="A6:F6"/>
    <mergeCell ref="A18:F18"/>
    <mergeCell ref="A20:F20"/>
    <mergeCell ref="A22:F22"/>
    <mergeCell ref="A30:F30"/>
    <mergeCell ref="A32:F32"/>
    <mergeCell ref="A49:F49"/>
    <mergeCell ref="A51:F51"/>
    <mergeCell ref="A59:F59"/>
    <mergeCell ref="A124:F124"/>
    <mergeCell ref="A126:F126"/>
    <mergeCell ref="A138:F138"/>
    <mergeCell ref="A140:F140"/>
    <mergeCell ref="A72:F72"/>
    <mergeCell ref="A74:F74"/>
    <mergeCell ref="A76:F76"/>
    <mergeCell ref="A83:F83"/>
    <mergeCell ref="A85:F85"/>
    <mergeCell ref="A122:F122"/>
  </mergeCells>
  <pageMargins left="0.7" right="0.7" top="0.75" bottom="0.75" header="0.3" footer="0.3"/>
  <pageSetup paperSize="9" scale="75" fitToHeight="0"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2"/>
  <sheetViews>
    <sheetView topLeftCell="A22" workbookViewId="0">
      <selection activeCell="F81" sqref="F81"/>
    </sheetView>
  </sheetViews>
  <sheetFormatPr defaultRowHeight="12.75" x14ac:dyDescent="0.2"/>
  <cols>
    <col min="1" max="1" width="4.140625" style="1" customWidth="1"/>
    <col min="2" max="2" width="22.85546875" style="1" customWidth="1"/>
    <col min="3" max="4" width="14.7109375" style="1" customWidth="1"/>
    <col min="5" max="5" width="13.7109375" style="1" customWidth="1"/>
    <col min="6" max="6" width="17.42578125" style="1" customWidth="1"/>
    <col min="7" max="8" width="16.28515625" style="1" customWidth="1"/>
    <col min="9" max="9" width="17.140625" style="1" customWidth="1"/>
    <col min="10" max="10" width="9.140625" style="1"/>
    <col min="11" max="11" width="12.140625" style="1" customWidth="1"/>
    <col min="12" max="16384" width="9.140625" style="1"/>
  </cols>
  <sheetData>
    <row r="1" spans="1:11" ht="3.75" customHeight="1" x14ac:dyDescent="0.2"/>
    <row r="3" spans="1:11" ht="15" customHeight="1" x14ac:dyDescent="0.2">
      <c r="A3" s="329" t="s">
        <v>157</v>
      </c>
      <c r="B3" s="329"/>
      <c r="C3" s="329"/>
      <c r="D3" s="329"/>
      <c r="E3" s="329"/>
      <c r="F3" s="329"/>
      <c r="G3" s="329"/>
      <c r="H3" s="329"/>
      <c r="I3" s="329"/>
      <c r="J3" s="42"/>
      <c r="K3" s="42"/>
    </row>
    <row r="4" spans="1:11" ht="15" customHeight="1" x14ac:dyDescent="0.2">
      <c r="A4" s="41"/>
      <c r="B4" s="41"/>
      <c r="C4" s="41"/>
      <c r="D4" s="41"/>
      <c r="E4" s="41"/>
      <c r="F4" s="41"/>
      <c r="G4" s="41"/>
      <c r="H4" s="41"/>
      <c r="I4" s="41"/>
      <c r="J4" s="42"/>
      <c r="K4" s="42"/>
    </row>
    <row r="5" spans="1:11" ht="15" customHeight="1" x14ac:dyDescent="0.2">
      <c r="A5" s="329" t="s">
        <v>155</v>
      </c>
      <c r="B5" s="329"/>
      <c r="C5" s="329"/>
      <c r="D5" s="329"/>
      <c r="E5" s="329"/>
      <c r="F5" s="329"/>
      <c r="G5" s="329"/>
      <c r="H5" s="329"/>
      <c r="I5" s="329"/>
      <c r="J5" s="42"/>
      <c r="K5" s="42"/>
    </row>
    <row r="6" spans="1:11" x14ac:dyDescent="0.2">
      <c r="A6" s="40" t="s">
        <v>156</v>
      </c>
    </row>
    <row r="7" spans="1:11" ht="13.5" x14ac:dyDescent="0.2">
      <c r="A7" s="333" t="s">
        <v>158</v>
      </c>
      <c r="B7" s="333"/>
      <c r="C7" s="333"/>
      <c r="D7" s="333"/>
      <c r="E7" s="333"/>
      <c r="F7" s="333"/>
      <c r="G7" s="333"/>
      <c r="H7" s="333"/>
      <c r="I7" s="333"/>
    </row>
    <row r="8" spans="1:11" x14ac:dyDescent="0.2">
      <c r="A8" s="40"/>
    </row>
    <row r="9" spans="1:11" ht="12.75" customHeight="1" x14ac:dyDescent="0.2">
      <c r="A9" s="326" t="s">
        <v>159</v>
      </c>
      <c r="B9" s="326"/>
      <c r="C9" s="326"/>
      <c r="D9" s="326"/>
      <c r="E9" s="326"/>
      <c r="F9" s="326"/>
      <c r="G9" s="326"/>
      <c r="H9" s="326"/>
      <c r="I9" s="326"/>
      <c r="J9" s="46"/>
      <c r="K9" s="46"/>
    </row>
    <row r="10" spans="1:11" ht="12.75" customHeight="1" x14ac:dyDescent="0.2">
      <c r="A10" s="43"/>
      <c r="B10" s="43"/>
      <c r="C10" s="43"/>
      <c r="D10" s="43"/>
      <c r="E10" s="43"/>
      <c r="F10" s="43"/>
      <c r="G10" s="43"/>
      <c r="H10" s="43"/>
      <c r="I10" s="43"/>
      <c r="J10" s="46"/>
      <c r="K10" s="46"/>
    </row>
    <row r="11" spans="1:11" x14ac:dyDescent="0.2">
      <c r="A11" s="327" t="s">
        <v>264</v>
      </c>
      <c r="B11" s="328"/>
      <c r="C11" s="328"/>
      <c r="D11" s="328"/>
      <c r="E11" s="328"/>
      <c r="F11" s="328"/>
      <c r="G11" s="328"/>
      <c r="H11" s="328"/>
      <c r="I11" s="328"/>
    </row>
    <row r="13" spans="1:11" ht="30" customHeight="1" x14ac:dyDescent="0.2">
      <c r="A13" s="330" t="s">
        <v>160</v>
      </c>
      <c r="B13" s="330" t="s">
        <v>337</v>
      </c>
      <c r="C13" s="330" t="s">
        <v>165</v>
      </c>
      <c r="D13" s="331" t="s">
        <v>166</v>
      </c>
      <c r="E13" s="332"/>
      <c r="F13" s="332"/>
      <c r="G13" s="332"/>
      <c r="H13" s="330" t="s">
        <v>168</v>
      </c>
      <c r="I13" s="330" t="s">
        <v>169</v>
      </c>
    </row>
    <row r="14" spans="1:11" ht="15" x14ac:dyDescent="0.2">
      <c r="A14" s="330"/>
      <c r="B14" s="330"/>
      <c r="C14" s="330"/>
      <c r="D14" s="330" t="s">
        <v>161</v>
      </c>
      <c r="E14" s="331" t="s">
        <v>12</v>
      </c>
      <c r="F14" s="332"/>
      <c r="G14" s="332"/>
      <c r="H14" s="330"/>
      <c r="I14" s="330"/>
    </row>
    <row r="15" spans="1:11" ht="120" customHeight="1" x14ac:dyDescent="0.2">
      <c r="A15" s="330"/>
      <c r="B15" s="330"/>
      <c r="C15" s="330"/>
      <c r="D15" s="330"/>
      <c r="E15" s="44" t="s">
        <v>167</v>
      </c>
      <c r="F15" s="44" t="s">
        <v>162</v>
      </c>
      <c r="G15" s="48" t="s">
        <v>163</v>
      </c>
      <c r="H15" s="330"/>
      <c r="I15" s="330"/>
    </row>
    <row r="16" spans="1:11" ht="15" x14ac:dyDescent="0.2">
      <c r="A16" s="44">
        <v>1</v>
      </c>
      <c r="B16" s="44">
        <v>2</v>
      </c>
      <c r="C16" s="44">
        <v>3</v>
      </c>
      <c r="D16" s="44">
        <v>4</v>
      </c>
      <c r="E16" s="44">
        <v>5</v>
      </c>
      <c r="F16" s="44">
        <v>6</v>
      </c>
      <c r="G16" s="44">
        <v>7</v>
      </c>
      <c r="H16" s="44">
        <v>8</v>
      </c>
      <c r="I16" s="44">
        <v>9</v>
      </c>
    </row>
    <row r="17" spans="1:13" ht="45" x14ac:dyDescent="0.2">
      <c r="A17" s="44">
        <v>1</v>
      </c>
      <c r="B17" s="63" t="s">
        <v>265</v>
      </c>
      <c r="C17" s="47"/>
      <c r="D17" s="47">
        <f>SUM(E17:G17)</f>
        <v>0</v>
      </c>
      <c r="E17" s="47"/>
      <c r="F17" s="47"/>
      <c r="G17" s="47"/>
      <c r="H17" s="47"/>
      <c r="I17" s="47">
        <f t="shared" ref="I17:I22" si="0">(D17+H17)*12</f>
        <v>0</v>
      </c>
    </row>
    <row r="18" spans="1:13" ht="34.5" customHeight="1" x14ac:dyDescent="0.2">
      <c r="A18" s="44">
        <v>2</v>
      </c>
      <c r="B18" s="63" t="s">
        <v>266</v>
      </c>
      <c r="C18" s="47">
        <v>1</v>
      </c>
      <c r="D18" s="47">
        <f t="shared" ref="D18:D23" si="1">SUM(E18:G18)</f>
        <v>8064</v>
      </c>
      <c r="E18" s="47">
        <v>6064</v>
      </c>
      <c r="F18" s="47"/>
      <c r="G18" s="47">
        <v>2000</v>
      </c>
      <c r="H18" s="47"/>
      <c r="I18" s="47">
        <f t="shared" si="0"/>
        <v>96768</v>
      </c>
    </row>
    <row r="19" spans="1:13" ht="76.900000000000006" customHeight="1" x14ac:dyDescent="0.2">
      <c r="A19" s="44">
        <v>3</v>
      </c>
      <c r="B19" s="70" t="s">
        <v>339</v>
      </c>
      <c r="C19" s="47">
        <v>5.0999999999999996</v>
      </c>
      <c r="D19" s="47">
        <f t="shared" si="1"/>
        <v>147900</v>
      </c>
      <c r="E19" s="47">
        <v>124000</v>
      </c>
      <c r="F19" s="47"/>
      <c r="G19" s="47">
        <v>23900</v>
      </c>
      <c r="H19" s="47"/>
      <c r="I19" s="47">
        <f t="shared" si="0"/>
        <v>1774800</v>
      </c>
    </row>
    <row r="20" spans="1:13" ht="114.6" customHeight="1" x14ac:dyDescent="0.2">
      <c r="A20" s="44">
        <v>4</v>
      </c>
      <c r="B20" s="70" t="s">
        <v>340</v>
      </c>
      <c r="C20" s="47">
        <v>1</v>
      </c>
      <c r="D20" s="47">
        <f>SUM(E20:G20)</f>
        <v>9469</v>
      </c>
      <c r="E20" s="47">
        <v>7469</v>
      </c>
      <c r="F20" s="47"/>
      <c r="G20" s="47">
        <v>2000</v>
      </c>
      <c r="H20" s="47"/>
      <c r="I20" s="47">
        <f t="shared" si="0"/>
        <v>113628</v>
      </c>
      <c r="M20" s="59"/>
    </row>
    <row r="21" spans="1:13" ht="45" x14ac:dyDescent="0.2">
      <c r="A21" s="44">
        <v>5</v>
      </c>
      <c r="B21" s="63" t="s">
        <v>267</v>
      </c>
      <c r="C21" s="47"/>
      <c r="D21" s="47">
        <f t="shared" si="1"/>
        <v>9000</v>
      </c>
      <c r="E21" s="47"/>
      <c r="F21" s="47"/>
      <c r="G21" s="47">
        <v>9000</v>
      </c>
      <c r="H21" s="47"/>
      <c r="I21" s="47">
        <f t="shared" si="0"/>
        <v>108000</v>
      </c>
    </row>
    <row r="22" spans="1:13" ht="15" x14ac:dyDescent="0.2">
      <c r="A22" s="44">
        <v>6</v>
      </c>
      <c r="B22" s="63" t="s">
        <v>268</v>
      </c>
      <c r="C22" s="47"/>
      <c r="D22" s="47">
        <f t="shared" si="1"/>
        <v>9000</v>
      </c>
      <c r="E22" s="47"/>
      <c r="F22" s="47"/>
      <c r="G22" s="47">
        <v>9000</v>
      </c>
      <c r="H22" s="47"/>
      <c r="I22" s="47">
        <f t="shared" si="0"/>
        <v>108000</v>
      </c>
    </row>
    <row r="23" spans="1:13" ht="30" x14ac:dyDescent="0.2">
      <c r="A23" s="44">
        <v>7</v>
      </c>
      <c r="B23" s="63" t="s">
        <v>269</v>
      </c>
      <c r="C23" s="47">
        <v>3</v>
      </c>
      <c r="D23" s="47">
        <f t="shared" si="1"/>
        <v>27254.5</v>
      </c>
      <c r="E23" s="47">
        <v>13856</v>
      </c>
      <c r="F23" s="47">
        <v>398.5</v>
      </c>
      <c r="G23" s="47">
        <v>13000</v>
      </c>
      <c r="H23" s="47">
        <v>479.17</v>
      </c>
      <c r="I23" s="47">
        <f>(D23+H23)*12-0.04</f>
        <v>332804</v>
      </c>
    </row>
    <row r="24" spans="1:13" ht="15" x14ac:dyDescent="0.2">
      <c r="A24" s="44">
        <v>8</v>
      </c>
      <c r="B24" s="63" t="s">
        <v>270</v>
      </c>
      <c r="C24" s="47"/>
      <c r="D24" s="47">
        <f>SUM(E24:G24)</f>
        <v>0</v>
      </c>
      <c r="E24" s="47"/>
      <c r="F24" s="47"/>
      <c r="G24" s="47"/>
      <c r="H24" s="47"/>
      <c r="I24" s="47">
        <f>(D24+H24)*12</f>
        <v>0</v>
      </c>
    </row>
    <row r="25" spans="1:13" ht="15" x14ac:dyDescent="0.2">
      <c r="A25" s="325" t="s">
        <v>164</v>
      </c>
      <c r="B25" s="325"/>
      <c r="C25" s="47">
        <f t="shared" ref="C25:I25" si="2">SUM(C17:C24)</f>
        <v>10.1</v>
      </c>
      <c r="D25" s="47">
        <f t="shared" si="2"/>
        <v>210687.5</v>
      </c>
      <c r="E25" s="47">
        <f t="shared" si="2"/>
        <v>151389</v>
      </c>
      <c r="F25" s="47">
        <f t="shared" si="2"/>
        <v>398.5</v>
      </c>
      <c r="G25" s="47">
        <f t="shared" si="2"/>
        <v>58900</v>
      </c>
      <c r="H25" s="47">
        <f t="shared" si="2"/>
        <v>479.17</v>
      </c>
      <c r="I25" s="47">
        <f t="shared" si="2"/>
        <v>2534000</v>
      </c>
    </row>
    <row r="27" spans="1:13" ht="25.9" customHeight="1" x14ac:dyDescent="0.2">
      <c r="A27" s="326" t="s">
        <v>171</v>
      </c>
      <c r="B27" s="326"/>
      <c r="C27" s="326"/>
      <c r="D27" s="326"/>
      <c r="E27" s="326"/>
      <c r="F27" s="326"/>
      <c r="G27" s="326"/>
      <c r="H27" s="326"/>
      <c r="I27" s="326"/>
      <c r="J27" s="46"/>
      <c r="K27" s="46"/>
    </row>
    <row r="28" spans="1:13" ht="15" x14ac:dyDescent="0.25">
      <c r="B28" s="50" t="s">
        <v>170</v>
      </c>
    </row>
    <row r="29" spans="1:13" ht="15.6" customHeight="1" x14ac:dyDescent="0.2">
      <c r="A29" s="327" t="s">
        <v>274</v>
      </c>
      <c r="B29" s="328"/>
      <c r="C29" s="328"/>
      <c r="D29" s="328"/>
      <c r="E29" s="328"/>
      <c r="F29" s="328"/>
      <c r="G29" s="328"/>
      <c r="H29" s="328"/>
      <c r="I29" s="328"/>
    </row>
    <row r="31" spans="1:13" ht="90" x14ac:dyDescent="0.2">
      <c r="A31" s="44" t="s">
        <v>160</v>
      </c>
      <c r="B31" s="44" t="s">
        <v>172</v>
      </c>
      <c r="C31" s="44" t="s">
        <v>173</v>
      </c>
      <c r="D31" s="44" t="s">
        <v>174</v>
      </c>
      <c r="E31" s="44" t="s">
        <v>175</v>
      </c>
      <c r="F31" s="44" t="s">
        <v>181</v>
      </c>
      <c r="G31" s="44" t="s">
        <v>148</v>
      </c>
      <c r="I31" s="51"/>
    </row>
    <row r="32" spans="1:13" ht="15" x14ac:dyDescent="0.2">
      <c r="A32" s="44">
        <v>1</v>
      </c>
      <c r="B32" s="44">
        <v>2</v>
      </c>
      <c r="C32" s="44">
        <v>3</v>
      </c>
      <c r="D32" s="44">
        <v>4</v>
      </c>
      <c r="E32" s="44">
        <v>5</v>
      </c>
      <c r="F32" s="44">
        <v>6</v>
      </c>
      <c r="G32" s="44">
        <v>7</v>
      </c>
      <c r="I32" s="51"/>
    </row>
    <row r="33" spans="1:11" ht="15" x14ac:dyDescent="0.2">
      <c r="A33" s="44">
        <v>1</v>
      </c>
      <c r="B33" s="44" t="s">
        <v>271</v>
      </c>
      <c r="C33" s="47">
        <v>500</v>
      </c>
      <c r="D33" s="47">
        <v>20</v>
      </c>
      <c r="E33" s="47">
        <v>7</v>
      </c>
      <c r="F33" s="39" t="s">
        <v>176</v>
      </c>
      <c r="G33" s="47">
        <f>C33*D33*E33</f>
        <v>70000</v>
      </c>
      <c r="I33" s="52"/>
      <c r="J33" s="1" t="s">
        <v>343</v>
      </c>
    </row>
    <row r="34" spans="1:11" ht="15" x14ac:dyDescent="0.2">
      <c r="A34" s="44">
        <v>2</v>
      </c>
      <c r="B34" s="44" t="s">
        <v>272</v>
      </c>
      <c r="C34" s="47">
        <v>2500</v>
      </c>
      <c r="D34" s="47">
        <v>15</v>
      </c>
      <c r="E34" s="47">
        <v>5</v>
      </c>
      <c r="F34" s="39" t="s">
        <v>176</v>
      </c>
      <c r="G34" s="47">
        <f>C34*D34*E34</f>
        <v>187500</v>
      </c>
      <c r="I34" s="52"/>
      <c r="J34" s="1" t="s">
        <v>344</v>
      </c>
    </row>
    <row r="35" spans="1:11" ht="15" x14ac:dyDescent="0.2">
      <c r="A35" s="44">
        <v>3</v>
      </c>
      <c r="B35" s="44" t="s">
        <v>273</v>
      </c>
      <c r="C35" s="47" t="s">
        <v>176</v>
      </c>
      <c r="D35" s="47">
        <v>20</v>
      </c>
      <c r="E35" s="47" t="s">
        <v>176</v>
      </c>
      <c r="F35" s="39">
        <v>257300</v>
      </c>
      <c r="G35" s="47">
        <f>F35</f>
        <v>257300</v>
      </c>
      <c r="I35" s="52"/>
      <c r="J35" s="1" t="s">
        <v>344</v>
      </c>
    </row>
    <row r="36" spans="1:11" ht="15" x14ac:dyDescent="0.2">
      <c r="A36" s="44"/>
      <c r="B36" s="45" t="s">
        <v>164</v>
      </c>
      <c r="C36" s="47" t="s">
        <v>176</v>
      </c>
      <c r="D36" s="47" t="s">
        <v>176</v>
      </c>
      <c r="E36" s="47" t="s">
        <v>176</v>
      </c>
      <c r="F36" s="47" t="s">
        <v>176</v>
      </c>
      <c r="G36" s="47">
        <f>SUM(G33:G35)</f>
        <v>514800</v>
      </c>
      <c r="I36" s="52"/>
    </row>
    <row r="38" spans="1:11" ht="19.149999999999999" customHeight="1" x14ac:dyDescent="0.2">
      <c r="A38" s="326" t="s">
        <v>183</v>
      </c>
      <c r="B38" s="326"/>
      <c r="C38" s="326"/>
      <c r="D38" s="326"/>
      <c r="E38" s="326"/>
      <c r="F38" s="326"/>
      <c r="G38" s="326"/>
      <c r="H38" s="326"/>
      <c r="I38" s="326"/>
      <c r="J38" s="46"/>
      <c r="K38" s="46"/>
    </row>
    <row r="39" spans="1:11" ht="12.75" customHeight="1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6"/>
      <c r="K39" s="46"/>
    </row>
    <row r="40" spans="1:11" x14ac:dyDescent="0.2">
      <c r="A40" s="328" t="s">
        <v>341</v>
      </c>
      <c r="B40" s="328"/>
      <c r="C40" s="328"/>
      <c r="D40" s="328"/>
      <c r="E40" s="328"/>
      <c r="F40" s="328"/>
      <c r="G40" s="328"/>
      <c r="H40" s="328"/>
      <c r="I40" s="328"/>
    </row>
    <row r="42" spans="1:11" ht="75" x14ac:dyDescent="0.2">
      <c r="A42" s="44" t="s">
        <v>160</v>
      </c>
      <c r="B42" s="330" t="s">
        <v>172</v>
      </c>
      <c r="C42" s="330"/>
      <c r="D42" s="44" t="s">
        <v>182</v>
      </c>
      <c r="E42" s="44" t="s">
        <v>179</v>
      </c>
      <c r="F42" s="44" t="s">
        <v>180</v>
      </c>
      <c r="G42" s="44" t="s">
        <v>177</v>
      </c>
    </row>
    <row r="43" spans="1:11" ht="15" x14ac:dyDescent="0.2">
      <c r="A43" s="44">
        <v>1</v>
      </c>
      <c r="B43" s="330">
        <v>2</v>
      </c>
      <c r="C43" s="330"/>
      <c r="D43" s="44">
        <v>3</v>
      </c>
      <c r="E43" s="44">
        <v>4</v>
      </c>
      <c r="F43" s="44">
        <v>5</v>
      </c>
      <c r="G43" s="44">
        <v>6</v>
      </c>
    </row>
    <row r="44" spans="1:11" ht="147" customHeight="1" x14ac:dyDescent="0.2">
      <c r="A44" s="44">
        <v>1</v>
      </c>
      <c r="B44" s="336" t="s">
        <v>422</v>
      </c>
      <c r="C44" s="336"/>
      <c r="D44" s="47">
        <v>10</v>
      </c>
      <c r="E44" s="47">
        <v>1</v>
      </c>
      <c r="F44" s="47">
        <v>250</v>
      </c>
      <c r="G44" s="47">
        <f>D44*E44*F44</f>
        <v>2500</v>
      </c>
      <c r="J44" s="64" t="s">
        <v>342</v>
      </c>
      <c r="K44" s="64"/>
    </row>
    <row r="45" spans="1:11" ht="106.9" customHeight="1" x14ac:dyDescent="0.2">
      <c r="A45" s="44">
        <v>2</v>
      </c>
      <c r="B45" s="336" t="s">
        <v>423</v>
      </c>
      <c r="C45" s="336"/>
      <c r="D45" s="47">
        <v>5</v>
      </c>
      <c r="E45" s="47">
        <v>1</v>
      </c>
      <c r="F45" s="47">
        <v>250</v>
      </c>
      <c r="G45" s="47">
        <f>D45*E45*F45</f>
        <v>1250</v>
      </c>
      <c r="J45" s="64" t="s">
        <v>342</v>
      </c>
      <c r="K45" s="64"/>
    </row>
    <row r="46" spans="1:11" ht="15" x14ac:dyDescent="0.2">
      <c r="A46" s="44"/>
      <c r="B46" s="330" t="s">
        <v>164</v>
      </c>
      <c r="C46" s="330"/>
      <c r="D46" s="44" t="s">
        <v>176</v>
      </c>
      <c r="E46" s="44" t="s">
        <v>176</v>
      </c>
      <c r="F46" s="44" t="s">
        <v>176</v>
      </c>
      <c r="G46" s="47">
        <f>SUM(G44:G45)</f>
        <v>3750</v>
      </c>
    </row>
    <row r="47" spans="1:11" ht="13.5" x14ac:dyDescent="0.2">
      <c r="B47" s="49" t="s">
        <v>178</v>
      </c>
    </row>
    <row r="48" spans="1:11" ht="19.149999999999999" customHeight="1" x14ac:dyDescent="0.2">
      <c r="A48" s="328" t="s">
        <v>274</v>
      </c>
      <c r="B48" s="328"/>
      <c r="C48" s="328"/>
      <c r="D48" s="328"/>
      <c r="E48" s="328"/>
      <c r="F48" s="328"/>
      <c r="G48" s="328"/>
      <c r="H48" s="328"/>
      <c r="I48" s="328"/>
    </row>
    <row r="50" spans="1:11" ht="75" x14ac:dyDescent="0.2">
      <c r="A50" s="44" t="s">
        <v>160</v>
      </c>
      <c r="B50" s="44" t="s">
        <v>172</v>
      </c>
      <c r="C50" s="44" t="s">
        <v>182</v>
      </c>
      <c r="D50" s="44" t="s">
        <v>179</v>
      </c>
      <c r="E50" s="44" t="s">
        <v>180</v>
      </c>
      <c r="F50" s="44" t="s">
        <v>177</v>
      </c>
    </row>
    <row r="51" spans="1:11" ht="15" x14ac:dyDescent="0.2">
      <c r="A51" s="44">
        <v>1</v>
      </c>
      <c r="B51" s="44">
        <v>2</v>
      </c>
      <c r="C51" s="44">
        <v>3</v>
      </c>
      <c r="D51" s="44">
        <v>4</v>
      </c>
      <c r="E51" s="44">
        <v>5</v>
      </c>
      <c r="F51" s="44">
        <v>6</v>
      </c>
    </row>
    <row r="52" spans="1:11" ht="135" x14ac:dyDescent="0.2">
      <c r="A52" s="44">
        <v>1</v>
      </c>
      <c r="B52" s="44" t="s">
        <v>275</v>
      </c>
      <c r="C52" s="47"/>
      <c r="D52" s="47"/>
      <c r="E52" s="47">
        <v>50</v>
      </c>
      <c r="F52" s="47">
        <f>C52*D52*E52</f>
        <v>0</v>
      </c>
      <c r="J52" s="1" t="s">
        <v>342</v>
      </c>
    </row>
    <row r="53" spans="1:11" ht="15" x14ac:dyDescent="0.2">
      <c r="A53" s="44">
        <v>2</v>
      </c>
      <c r="B53" s="63"/>
      <c r="C53" s="47"/>
      <c r="D53" s="47"/>
      <c r="E53" s="47"/>
      <c r="F53" s="47">
        <f>C53*D53*E53</f>
        <v>0</v>
      </c>
    </row>
    <row r="54" spans="1:11" ht="15" x14ac:dyDescent="0.2">
      <c r="A54" s="44"/>
      <c r="B54" s="45" t="s">
        <v>164</v>
      </c>
      <c r="C54" s="44" t="s">
        <v>176</v>
      </c>
      <c r="D54" s="44" t="s">
        <v>176</v>
      </c>
      <c r="E54" s="44" t="s">
        <v>176</v>
      </c>
      <c r="F54" s="47">
        <f>SUM(F52:F53)</f>
        <v>0</v>
      </c>
    </row>
    <row r="55" spans="1:11" x14ac:dyDescent="0.2">
      <c r="J55" s="1" t="s">
        <v>279</v>
      </c>
      <c r="K55" s="59"/>
    </row>
    <row r="56" spans="1:11" ht="15" x14ac:dyDescent="0.2">
      <c r="A56" s="51"/>
      <c r="B56" s="71"/>
      <c r="C56" s="51"/>
      <c r="D56" s="51"/>
      <c r="E56" s="51"/>
      <c r="F56" s="52"/>
    </row>
    <row r="57" spans="1:11" ht="28.9" customHeight="1" x14ac:dyDescent="0.2">
      <c r="A57" s="334" t="s">
        <v>345</v>
      </c>
      <c r="B57" s="335"/>
      <c r="C57" s="335"/>
      <c r="D57" s="335"/>
      <c r="E57" s="335"/>
      <c r="F57" s="335"/>
      <c r="G57" s="335"/>
      <c r="H57" s="335"/>
      <c r="I57" s="335"/>
    </row>
    <row r="58" spans="1:11" ht="13.9" customHeight="1" x14ac:dyDescent="0.2"/>
    <row r="59" spans="1:11" ht="75" x14ac:dyDescent="0.2">
      <c r="A59" s="44" t="s">
        <v>160</v>
      </c>
      <c r="B59" s="44" t="s">
        <v>172</v>
      </c>
      <c r="C59" s="44" t="s">
        <v>182</v>
      </c>
      <c r="D59" s="44" t="s">
        <v>179</v>
      </c>
      <c r="E59" s="44" t="s">
        <v>180</v>
      </c>
      <c r="F59" s="44" t="s">
        <v>177</v>
      </c>
    </row>
    <row r="60" spans="1:11" ht="15" x14ac:dyDescent="0.2">
      <c r="A60" s="44">
        <v>1</v>
      </c>
      <c r="B60" s="44">
        <v>2</v>
      </c>
      <c r="C60" s="44">
        <v>3</v>
      </c>
      <c r="D60" s="44">
        <v>4</v>
      </c>
      <c r="E60" s="44">
        <v>5</v>
      </c>
      <c r="F60" s="44">
        <v>6</v>
      </c>
    </row>
    <row r="61" spans="1:11" ht="30" x14ac:dyDescent="0.2">
      <c r="A61" s="44">
        <v>1</v>
      </c>
      <c r="B61" s="72" t="s">
        <v>538</v>
      </c>
      <c r="C61" s="47">
        <v>14</v>
      </c>
      <c r="D61" s="47">
        <v>1</v>
      </c>
      <c r="E61" s="47">
        <v>7000</v>
      </c>
      <c r="F61" s="47">
        <f>C61*D61*E61</f>
        <v>98000</v>
      </c>
      <c r="J61" s="1" t="s">
        <v>346</v>
      </c>
    </row>
    <row r="62" spans="1:11" ht="15" x14ac:dyDescent="0.2">
      <c r="A62" s="44">
        <v>2</v>
      </c>
      <c r="B62" s="63"/>
      <c r="C62" s="47"/>
      <c r="D62" s="47"/>
      <c r="E62" s="47"/>
      <c r="F62" s="47">
        <f>C62*D62*E62</f>
        <v>0</v>
      </c>
    </row>
    <row r="63" spans="1:11" ht="15" x14ac:dyDescent="0.2">
      <c r="A63" s="44"/>
      <c r="B63" s="45" t="s">
        <v>164</v>
      </c>
      <c r="C63" s="44" t="s">
        <v>176</v>
      </c>
      <c r="D63" s="44" t="s">
        <v>176</v>
      </c>
      <c r="E63" s="44" t="s">
        <v>176</v>
      </c>
      <c r="F63" s="47">
        <f>SUM(F61:F62)</f>
        <v>98000</v>
      </c>
    </row>
    <row r="64" spans="1:11" ht="42" customHeight="1" x14ac:dyDescent="0.2">
      <c r="A64" s="340" t="s">
        <v>185</v>
      </c>
      <c r="B64" s="340"/>
      <c r="C64" s="340"/>
      <c r="D64" s="340"/>
      <c r="E64" s="340"/>
      <c r="F64" s="340"/>
      <c r="G64" s="340"/>
      <c r="H64" s="340"/>
      <c r="I64" s="340"/>
      <c r="J64" s="46"/>
      <c r="K64" s="46"/>
    </row>
    <row r="65" spans="1:11" ht="16.149999999999999" customHeight="1" x14ac:dyDescent="0.2">
      <c r="A65" s="54"/>
      <c r="B65" s="54"/>
      <c r="C65" s="54"/>
      <c r="D65" s="54"/>
      <c r="E65" s="54"/>
      <c r="F65" s="54"/>
      <c r="G65" s="54"/>
      <c r="H65" s="54"/>
      <c r="I65" s="54"/>
      <c r="J65" s="46"/>
      <c r="K65" s="46"/>
    </row>
    <row r="66" spans="1:11" x14ac:dyDescent="0.2">
      <c r="A66" s="327" t="s">
        <v>276</v>
      </c>
      <c r="B66" s="328"/>
      <c r="C66" s="328"/>
      <c r="D66" s="328"/>
      <c r="E66" s="328"/>
      <c r="F66" s="328"/>
      <c r="G66" s="328"/>
      <c r="H66" s="328"/>
      <c r="I66" s="328"/>
    </row>
    <row r="67" spans="1:11" ht="13.5" x14ac:dyDescent="0.2">
      <c r="B67" s="49" t="s">
        <v>184</v>
      </c>
    </row>
    <row r="68" spans="1:11" ht="60" x14ac:dyDescent="0.2">
      <c r="A68" s="44" t="s">
        <v>160</v>
      </c>
      <c r="B68" s="330" t="s">
        <v>186</v>
      </c>
      <c r="C68" s="330"/>
      <c r="D68" s="330"/>
      <c r="E68" s="330"/>
      <c r="F68" s="44" t="s">
        <v>187</v>
      </c>
      <c r="G68" s="44" t="s">
        <v>188</v>
      </c>
    </row>
    <row r="69" spans="1:11" ht="15" x14ac:dyDescent="0.2">
      <c r="A69" s="44">
        <v>1</v>
      </c>
      <c r="B69" s="330">
        <v>2</v>
      </c>
      <c r="C69" s="330"/>
      <c r="D69" s="330"/>
      <c r="E69" s="330"/>
      <c r="F69" s="44">
        <v>3</v>
      </c>
      <c r="G69" s="44">
        <v>4</v>
      </c>
    </row>
    <row r="70" spans="1:11" ht="25.5" customHeight="1" x14ac:dyDescent="0.2">
      <c r="A70" s="44">
        <v>1</v>
      </c>
      <c r="B70" s="330" t="s">
        <v>203</v>
      </c>
      <c r="C70" s="330"/>
      <c r="D70" s="330"/>
      <c r="E70" s="330"/>
      <c r="F70" s="44" t="s">
        <v>176</v>
      </c>
      <c r="G70" s="44"/>
    </row>
    <row r="71" spans="1:11" ht="15" x14ac:dyDescent="0.2">
      <c r="A71" s="330" t="s">
        <v>189</v>
      </c>
      <c r="B71" s="337" t="s">
        <v>201</v>
      </c>
      <c r="C71" s="338"/>
      <c r="D71" s="338"/>
      <c r="E71" s="339"/>
      <c r="F71" s="53"/>
      <c r="G71" s="53"/>
    </row>
    <row r="72" spans="1:11" ht="15" x14ac:dyDescent="0.2">
      <c r="A72" s="330"/>
      <c r="B72" s="341" t="s">
        <v>190</v>
      </c>
      <c r="C72" s="341"/>
      <c r="D72" s="341"/>
      <c r="E72" s="341"/>
      <c r="F72" s="60">
        <v>2534000</v>
      </c>
      <c r="G72" s="121">
        <f>SUM(F72*22%)</f>
        <v>557480</v>
      </c>
    </row>
    <row r="73" spans="1:11" ht="15" x14ac:dyDescent="0.2">
      <c r="A73" s="44" t="s">
        <v>191</v>
      </c>
      <c r="B73" s="341" t="s">
        <v>192</v>
      </c>
      <c r="C73" s="341"/>
      <c r="D73" s="341"/>
      <c r="E73" s="341"/>
      <c r="F73" s="47"/>
      <c r="G73" s="47"/>
    </row>
    <row r="74" spans="1:11" ht="30.75" customHeight="1" x14ac:dyDescent="0.2">
      <c r="A74" s="44" t="s">
        <v>193</v>
      </c>
      <c r="B74" s="337" t="s">
        <v>204</v>
      </c>
      <c r="C74" s="338"/>
      <c r="D74" s="338"/>
      <c r="E74" s="339"/>
      <c r="F74" s="47"/>
      <c r="G74" s="47"/>
    </row>
    <row r="75" spans="1:11" ht="19.5" customHeight="1" x14ac:dyDescent="0.2">
      <c r="A75" s="44">
        <v>2</v>
      </c>
      <c r="B75" s="330" t="s">
        <v>202</v>
      </c>
      <c r="C75" s="330"/>
      <c r="D75" s="330"/>
      <c r="E75" s="330"/>
      <c r="F75" s="44" t="s">
        <v>176</v>
      </c>
      <c r="G75" s="47"/>
    </row>
    <row r="76" spans="1:11" ht="15" x14ac:dyDescent="0.2">
      <c r="A76" s="330" t="s">
        <v>194</v>
      </c>
      <c r="B76" s="337" t="s">
        <v>205</v>
      </c>
      <c r="C76" s="338"/>
      <c r="D76" s="338"/>
      <c r="E76" s="339"/>
      <c r="F76" s="53"/>
      <c r="G76" s="53"/>
    </row>
    <row r="77" spans="1:11" ht="32.25" customHeight="1" x14ac:dyDescent="0.2">
      <c r="A77" s="330"/>
      <c r="B77" s="337" t="s">
        <v>195</v>
      </c>
      <c r="C77" s="338"/>
      <c r="D77" s="338"/>
      <c r="E77" s="339"/>
      <c r="F77" s="60">
        <v>2534000</v>
      </c>
      <c r="G77" s="121">
        <f>SUM(F77*2.9%)</f>
        <v>73486</v>
      </c>
    </row>
    <row r="78" spans="1:11" ht="29.25" customHeight="1" x14ac:dyDescent="0.2">
      <c r="A78" s="44" t="s">
        <v>196</v>
      </c>
      <c r="B78" s="337" t="s">
        <v>197</v>
      </c>
      <c r="C78" s="338"/>
      <c r="D78" s="338"/>
      <c r="E78" s="339"/>
      <c r="F78" s="47"/>
      <c r="G78" s="121">
        <f>SUM(F78*22%)</f>
        <v>0</v>
      </c>
    </row>
    <row r="79" spans="1:11" ht="33.75" customHeight="1" x14ac:dyDescent="0.2">
      <c r="A79" s="44" t="s">
        <v>198</v>
      </c>
      <c r="B79" s="337" t="s">
        <v>199</v>
      </c>
      <c r="C79" s="338"/>
      <c r="D79" s="338"/>
      <c r="E79" s="339"/>
      <c r="F79" s="60">
        <v>2534000</v>
      </c>
      <c r="G79" s="121">
        <f>SUM(F79*0.2%)</f>
        <v>5068</v>
      </c>
    </row>
    <row r="80" spans="1:11" ht="33" customHeight="1" x14ac:dyDescent="0.2">
      <c r="A80" s="44">
        <v>3</v>
      </c>
      <c r="B80" s="330" t="s">
        <v>200</v>
      </c>
      <c r="C80" s="330"/>
      <c r="D80" s="330"/>
      <c r="E80" s="330"/>
      <c r="F80" s="60">
        <v>2534000</v>
      </c>
      <c r="G80" s="121">
        <f>SUM(F80*5.1%)</f>
        <v>129234</v>
      </c>
    </row>
    <row r="81" spans="1:7" ht="33" customHeight="1" x14ac:dyDescent="0.2">
      <c r="A81" s="44">
        <v>4</v>
      </c>
      <c r="B81" s="331" t="s">
        <v>206</v>
      </c>
      <c r="C81" s="332"/>
      <c r="D81" s="332"/>
      <c r="E81" s="342"/>
      <c r="F81" s="47"/>
      <c r="G81" s="47"/>
    </row>
    <row r="82" spans="1:7" ht="15" x14ac:dyDescent="0.2">
      <c r="A82" s="44"/>
      <c r="B82" s="330" t="s">
        <v>164</v>
      </c>
      <c r="C82" s="330"/>
      <c r="D82" s="330"/>
      <c r="E82" s="330"/>
      <c r="F82" s="44" t="s">
        <v>176</v>
      </c>
      <c r="G82" s="47">
        <f>SUM(G70:G81)</f>
        <v>765268</v>
      </c>
    </row>
  </sheetData>
  <mergeCells count="44">
    <mergeCell ref="A29:I29"/>
    <mergeCell ref="A3:I3"/>
    <mergeCell ref="A5:I5"/>
    <mergeCell ref="A7:I7"/>
    <mergeCell ref="A9:I9"/>
    <mergeCell ref="A11:I11"/>
    <mergeCell ref="A13:A15"/>
    <mergeCell ref="B13:B15"/>
    <mergeCell ref="C13:C15"/>
    <mergeCell ref="D13:G13"/>
    <mergeCell ref="H13:H15"/>
    <mergeCell ref="I13:I15"/>
    <mergeCell ref="D14:D15"/>
    <mergeCell ref="E14:G14"/>
    <mergeCell ref="A25:B25"/>
    <mergeCell ref="A27:I27"/>
    <mergeCell ref="B68:E68"/>
    <mergeCell ref="A38:I38"/>
    <mergeCell ref="A40:I40"/>
    <mergeCell ref="B42:C42"/>
    <mergeCell ref="B43:C43"/>
    <mergeCell ref="B44:C44"/>
    <mergeCell ref="B45:C45"/>
    <mergeCell ref="B46:C46"/>
    <mergeCell ref="A48:I48"/>
    <mergeCell ref="A57:I57"/>
    <mergeCell ref="A64:I64"/>
    <mergeCell ref="A66:I66"/>
    <mergeCell ref="A76:A77"/>
    <mergeCell ref="B76:E76"/>
    <mergeCell ref="B77:E77"/>
    <mergeCell ref="B78:E78"/>
    <mergeCell ref="B69:E69"/>
    <mergeCell ref="B70:E70"/>
    <mergeCell ref="A71:A72"/>
    <mergeCell ref="B71:E71"/>
    <mergeCell ref="B72:E72"/>
    <mergeCell ref="B73:E73"/>
    <mergeCell ref="B79:E79"/>
    <mergeCell ref="B80:E80"/>
    <mergeCell ref="B81:E81"/>
    <mergeCell ref="B82:E82"/>
    <mergeCell ref="B74:E74"/>
    <mergeCell ref="B75:E75"/>
  </mergeCells>
  <pageMargins left="0.7" right="0.7" top="0.75" bottom="0.75" header="0.3" footer="0.3"/>
  <pageSetup paperSize="9" scale="60" fitToHeight="0" orientation="portrait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29"/>
  <sheetViews>
    <sheetView workbookViewId="0">
      <selection activeCell="K20" sqref="K20"/>
    </sheetView>
  </sheetViews>
  <sheetFormatPr defaultRowHeight="12.75" x14ac:dyDescent="0.2"/>
  <cols>
    <col min="1" max="1" width="3.85546875" customWidth="1"/>
    <col min="2" max="2" width="24.28515625" customWidth="1"/>
    <col min="3" max="4" width="15.140625" customWidth="1"/>
    <col min="5" max="5" width="14" customWidth="1"/>
    <col min="6" max="6" width="17.28515625" customWidth="1"/>
    <col min="7" max="7" width="8.85546875" style="76" customWidth="1"/>
    <col min="8" max="8" width="10.140625" bestFit="1" customWidth="1"/>
    <col min="12" max="12" width="10.140625" bestFit="1" customWidth="1"/>
  </cols>
  <sheetData>
    <row r="2" spans="1:12" s="1" customFormat="1" ht="19.149999999999999" customHeight="1" x14ac:dyDescent="0.2">
      <c r="A2" s="343" t="s">
        <v>208</v>
      </c>
      <c r="B2" s="343"/>
      <c r="C2" s="343"/>
      <c r="D2" s="343"/>
      <c r="E2" s="343"/>
      <c r="F2" s="343"/>
      <c r="G2" s="73"/>
      <c r="H2" s="56"/>
      <c r="I2" s="56"/>
      <c r="J2" s="56"/>
      <c r="K2" s="56"/>
    </row>
    <row r="3" spans="1:12" s="1" customFormat="1" x14ac:dyDescent="0.2">
      <c r="A3" s="40"/>
      <c r="G3" s="74"/>
    </row>
    <row r="4" spans="1:12" s="17" customFormat="1" ht="34.15" customHeight="1" x14ac:dyDescent="0.2">
      <c r="A4" s="344" t="s">
        <v>314</v>
      </c>
      <c r="B4" s="345"/>
      <c r="C4" s="345"/>
      <c r="D4" s="345"/>
      <c r="E4" s="345"/>
      <c r="F4" s="345"/>
      <c r="G4" s="75"/>
      <c r="H4" s="21"/>
      <c r="I4" s="21"/>
      <c r="J4" s="21"/>
      <c r="K4" s="21"/>
    </row>
    <row r="5" spans="1:12" s="1" customFormat="1" x14ac:dyDescent="0.2">
      <c r="G5" s="74"/>
    </row>
    <row r="6" spans="1:12" ht="60" x14ac:dyDescent="0.2">
      <c r="A6" s="44" t="s">
        <v>160</v>
      </c>
      <c r="B6" s="44" t="s">
        <v>0</v>
      </c>
      <c r="C6" s="44" t="s">
        <v>207</v>
      </c>
      <c r="D6" s="44" t="s">
        <v>209</v>
      </c>
      <c r="E6" s="44" t="s">
        <v>210</v>
      </c>
      <c r="F6" s="44" t="s">
        <v>211</v>
      </c>
    </row>
    <row r="7" spans="1:12" ht="15" x14ac:dyDescent="0.2">
      <c r="A7" s="44">
        <v>1</v>
      </c>
      <c r="B7" s="44">
        <v>2</v>
      </c>
      <c r="C7" s="44">
        <v>3</v>
      </c>
      <c r="D7" s="44">
        <v>4</v>
      </c>
      <c r="E7" s="44">
        <v>5</v>
      </c>
      <c r="F7" s="44">
        <v>6</v>
      </c>
    </row>
    <row r="8" spans="1:12" ht="60" x14ac:dyDescent="0.2">
      <c r="A8" s="44">
        <v>1</v>
      </c>
      <c r="B8" s="44" t="s">
        <v>540</v>
      </c>
      <c r="C8" s="47">
        <v>10000</v>
      </c>
      <c r="D8" s="47">
        <v>1</v>
      </c>
      <c r="E8" s="47">
        <v>1</v>
      </c>
      <c r="F8" s="47">
        <f>C8*E8*D8</f>
        <v>10000</v>
      </c>
      <c r="G8" s="76" t="s">
        <v>539</v>
      </c>
    </row>
    <row r="9" spans="1:12" ht="45" x14ac:dyDescent="0.2">
      <c r="A9" s="44">
        <v>2</v>
      </c>
      <c r="B9" s="44" t="s">
        <v>558</v>
      </c>
      <c r="C9" s="47">
        <v>10000</v>
      </c>
      <c r="D9" s="47">
        <v>1</v>
      </c>
      <c r="E9" s="47">
        <v>1</v>
      </c>
      <c r="F9" s="47">
        <f>C9*E9*D9</f>
        <v>10000</v>
      </c>
      <c r="G9" s="76" t="s">
        <v>541</v>
      </c>
    </row>
    <row r="10" spans="1:12" ht="15" x14ac:dyDescent="0.2">
      <c r="A10" s="44"/>
      <c r="B10" s="45" t="s">
        <v>164</v>
      </c>
      <c r="C10" s="44" t="s">
        <v>176</v>
      </c>
      <c r="D10" s="44"/>
      <c r="E10" s="44" t="s">
        <v>176</v>
      </c>
      <c r="F10" s="47">
        <f>SUM(F8:F9)</f>
        <v>20000</v>
      </c>
    </row>
    <row r="12" spans="1:12" s="17" customFormat="1" ht="19.899999999999999" customHeight="1" x14ac:dyDescent="0.2">
      <c r="A12" s="344" t="s">
        <v>351</v>
      </c>
      <c r="B12" s="345"/>
      <c r="C12" s="345"/>
      <c r="D12" s="345"/>
      <c r="E12" s="345"/>
      <c r="F12" s="345"/>
      <c r="G12" s="75"/>
      <c r="H12" s="21"/>
      <c r="I12" s="21"/>
      <c r="J12" s="21"/>
      <c r="K12" s="21"/>
    </row>
    <row r="14" spans="1:12" ht="60" x14ac:dyDescent="0.2">
      <c r="A14" s="44" t="s">
        <v>160</v>
      </c>
      <c r="B14" s="44" t="s">
        <v>0</v>
      </c>
      <c r="C14" s="44" t="s">
        <v>207</v>
      </c>
      <c r="D14" s="44" t="s">
        <v>209</v>
      </c>
      <c r="E14" s="44" t="s">
        <v>210</v>
      </c>
      <c r="F14" s="44" t="s">
        <v>211</v>
      </c>
      <c r="L14" s="133"/>
    </row>
    <row r="15" spans="1:12" ht="15" x14ac:dyDescent="0.2">
      <c r="A15" s="44">
        <v>1</v>
      </c>
      <c r="B15" s="44">
        <v>2</v>
      </c>
      <c r="C15" s="44">
        <v>3</v>
      </c>
      <c r="D15" s="44">
        <v>4</v>
      </c>
      <c r="E15" s="44">
        <v>5</v>
      </c>
      <c r="F15" s="44">
        <v>6</v>
      </c>
    </row>
    <row r="16" spans="1:12" ht="15" x14ac:dyDescent="0.2">
      <c r="A16" s="44">
        <v>1</v>
      </c>
      <c r="B16" s="44" t="s">
        <v>542</v>
      </c>
      <c r="C16" s="47">
        <v>6000</v>
      </c>
      <c r="D16" s="47">
        <v>10</v>
      </c>
      <c r="E16" s="47">
        <v>1</v>
      </c>
      <c r="F16" s="47">
        <f>C16*E16*D16</f>
        <v>60000</v>
      </c>
      <c r="G16" s="76" t="s">
        <v>541</v>
      </c>
    </row>
    <row r="17" spans="1:11" ht="15" x14ac:dyDescent="0.2">
      <c r="A17" s="44">
        <v>2</v>
      </c>
      <c r="B17" s="44"/>
      <c r="C17" s="47"/>
      <c r="D17" s="47"/>
      <c r="E17" s="47"/>
      <c r="F17" s="47">
        <f>C17*E17*D17</f>
        <v>0</v>
      </c>
    </row>
    <row r="18" spans="1:11" ht="15" x14ac:dyDescent="0.2">
      <c r="A18" s="44">
        <v>3</v>
      </c>
      <c r="B18" s="44"/>
      <c r="C18" s="47"/>
      <c r="D18" s="47"/>
      <c r="E18" s="47"/>
      <c r="F18" s="47">
        <f>C18*E18*D18</f>
        <v>0</v>
      </c>
    </row>
    <row r="19" spans="1:11" ht="15" x14ac:dyDescent="0.2">
      <c r="A19" s="44"/>
      <c r="B19" s="45" t="s">
        <v>164</v>
      </c>
      <c r="C19" s="44" t="s">
        <v>176</v>
      </c>
      <c r="D19" s="44"/>
      <c r="E19" s="44" t="s">
        <v>176</v>
      </c>
      <c r="F19" s="47">
        <f>SUM(F16:F17)</f>
        <v>60000</v>
      </c>
    </row>
    <row r="20" spans="1:11" ht="15" x14ac:dyDescent="0.25">
      <c r="A20" s="50" t="s">
        <v>170</v>
      </c>
    </row>
    <row r="21" spans="1:11" s="17" customFormat="1" x14ac:dyDescent="0.2">
      <c r="A21" s="321" t="s">
        <v>319</v>
      </c>
      <c r="B21" s="318"/>
      <c r="C21" s="318"/>
      <c r="D21" s="318"/>
      <c r="E21" s="318"/>
      <c r="F21" s="318"/>
      <c r="G21" s="75"/>
      <c r="H21" s="21"/>
      <c r="I21" s="21"/>
      <c r="J21" s="21"/>
      <c r="K21" s="21"/>
    </row>
    <row r="23" spans="1:11" ht="60" x14ac:dyDescent="0.2">
      <c r="A23" s="44" t="s">
        <v>160</v>
      </c>
      <c r="B23" s="44" t="s">
        <v>0</v>
      </c>
      <c r="C23" s="44" t="s">
        <v>207</v>
      </c>
      <c r="D23" s="44" t="s">
        <v>209</v>
      </c>
      <c r="E23" s="44" t="s">
        <v>210</v>
      </c>
      <c r="F23" s="44" t="s">
        <v>211</v>
      </c>
    </row>
    <row r="24" spans="1:11" ht="15" x14ac:dyDescent="0.2">
      <c r="A24" s="44">
        <v>1</v>
      </c>
      <c r="B24" s="44">
        <v>2</v>
      </c>
      <c r="C24" s="44">
        <v>3</v>
      </c>
      <c r="D24" s="44">
        <v>4</v>
      </c>
      <c r="E24" s="44">
        <v>5</v>
      </c>
      <c r="F24" s="44">
        <v>6</v>
      </c>
    </row>
    <row r="25" spans="1:11" ht="60" x14ac:dyDescent="0.2">
      <c r="A25" s="44">
        <v>1</v>
      </c>
      <c r="B25" s="44" t="s">
        <v>454</v>
      </c>
      <c r="C25" s="47">
        <v>2500</v>
      </c>
      <c r="D25" s="47">
        <v>40</v>
      </c>
      <c r="E25" s="47">
        <v>1</v>
      </c>
      <c r="F25" s="47">
        <f>C25*E25*D25</f>
        <v>100000</v>
      </c>
    </row>
    <row r="26" spans="1:11" ht="60" x14ac:dyDescent="0.2">
      <c r="A26" s="44">
        <v>2</v>
      </c>
      <c r="B26" s="44" t="s">
        <v>454</v>
      </c>
      <c r="C26" s="47"/>
      <c r="D26" s="47"/>
      <c r="E26" s="47"/>
      <c r="F26" s="47">
        <f>C26*E26*D26</f>
        <v>0</v>
      </c>
    </row>
    <row r="27" spans="1:11" ht="15" x14ac:dyDescent="0.2">
      <c r="A27" s="44">
        <v>3</v>
      </c>
      <c r="B27" s="44"/>
      <c r="C27" s="47"/>
      <c r="D27" s="47"/>
      <c r="E27" s="47"/>
      <c r="F27" s="47"/>
    </row>
    <row r="28" spans="1:11" ht="15" x14ac:dyDescent="0.2">
      <c r="A28" s="44"/>
      <c r="B28" s="45" t="s">
        <v>164</v>
      </c>
      <c r="C28" s="44" t="s">
        <v>176</v>
      </c>
      <c r="D28" s="44"/>
      <c r="E28" s="44" t="s">
        <v>176</v>
      </c>
      <c r="F28" s="47">
        <f>SUM(F25:F26)</f>
        <v>100000</v>
      </c>
      <c r="G28" s="76" t="s">
        <v>346</v>
      </c>
    </row>
    <row r="29" spans="1:11" x14ac:dyDescent="0.2">
      <c r="H29" s="133">
        <f>SUM(F28+F19+F10)</f>
        <v>180000</v>
      </c>
    </row>
  </sheetData>
  <mergeCells count="4">
    <mergeCell ref="A2:F2"/>
    <mergeCell ref="A4:F4"/>
    <mergeCell ref="A12:F12"/>
    <mergeCell ref="A21:F21"/>
  </mergeCells>
  <pageMargins left="0.7" right="0.7" top="0.75" bottom="0.75" header="0.3" footer="0.3"/>
  <pageSetup paperSize="9" scale="82" fitToHeight="0" orientation="portrait" horizontalDpi="0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53"/>
  <sheetViews>
    <sheetView workbookViewId="0">
      <selection activeCell="P28" sqref="P28"/>
    </sheetView>
  </sheetViews>
  <sheetFormatPr defaultRowHeight="12.75" x14ac:dyDescent="0.2"/>
  <cols>
    <col min="1" max="1" width="5.42578125" customWidth="1"/>
    <col min="2" max="2" width="20.42578125" customWidth="1"/>
    <col min="3" max="3" width="12.7109375" customWidth="1"/>
    <col min="4" max="4" width="12.140625" customWidth="1"/>
    <col min="5" max="5" width="20.85546875" customWidth="1"/>
    <col min="9" max="9" width="11.7109375" bestFit="1" customWidth="1"/>
  </cols>
  <sheetData>
    <row r="2" spans="1:10" s="1" customFormat="1" ht="16.149999999999999" customHeight="1" x14ac:dyDescent="0.2">
      <c r="A2" s="343" t="s">
        <v>213</v>
      </c>
      <c r="B2" s="343"/>
      <c r="C2" s="343"/>
      <c r="D2" s="343"/>
      <c r="E2" s="343"/>
      <c r="F2" s="343"/>
      <c r="G2" s="56"/>
      <c r="H2" s="56"/>
      <c r="I2" s="56"/>
      <c r="J2" s="56"/>
    </row>
    <row r="3" spans="1:10" ht="13.5" x14ac:dyDescent="0.2">
      <c r="A3" s="49" t="s">
        <v>212</v>
      </c>
    </row>
    <row r="4" spans="1:10" x14ac:dyDescent="0.2">
      <c r="A4" s="326" t="s">
        <v>217</v>
      </c>
      <c r="B4" s="326"/>
      <c r="C4" s="326"/>
      <c r="D4" s="326"/>
      <c r="E4" s="326"/>
      <c r="F4" s="326"/>
      <c r="G4" s="57"/>
      <c r="H4" s="57"/>
      <c r="I4" s="57"/>
    </row>
    <row r="5" spans="1:10" ht="13.5" x14ac:dyDescent="0.2">
      <c r="A5" s="49"/>
    </row>
    <row r="6" spans="1:10" s="17" customFormat="1" x14ac:dyDescent="0.2">
      <c r="A6" s="321" t="s">
        <v>315</v>
      </c>
      <c r="B6" s="318"/>
      <c r="C6" s="318"/>
      <c r="D6" s="318"/>
      <c r="E6" s="318"/>
      <c r="F6" s="318"/>
      <c r="G6" s="21"/>
      <c r="H6" s="21"/>
      <c r="I6" s="21"/>
      <c r="J6" s="21"/>
    </row>
    <row r="8" spans="1:10" ht="60" x14ac:dyDescent="0.2">
      <c r="A8" s="44" t="s">
        <v>160</v>
      </c>
      <c r="B8" s="44" t="s">
        <v>172</v>
      </c>
      <c r="C8" s="44" t="s">
        <v>214</v>
      </c>
      <c r="D8" s="44" t="s">
        <v>215</v>
      </c>
      <c r="E8" s="44" t="s">
        <v>216</v>
      </c>
    </row>
    <row r="9" spans="1:10" ht="15" x14ac:dyDescent="0.2">
      <c r="A9" s="44">
        <v>1</v>
      </c>
      <c r="B9" s="44">
        <v>2</v>
      </c>
      <c r="C9" s="44">
        <v>3</v>
      </c>
      <c r="D9" s="44">
        <v>4</v>
      </c>
      <c r="E9" s="44">
        <v>5</v>
      </c>
    </row>
    <row r="10" spans="1:10" ht="15" x14ac:dyDescent="0.2">
      <c r="A10" s="44">
        <v>1</v>
      </c>
      <c r="B10" s="44" t="s">
        <v>281</v>
      </c>
      <c r="C10" s="47"/>
      <c r="D10" s="47">
        <v>2.2000000000000002</v>
      </c>
      <c r="E10" s="122">
        <f>D10*C10/100</f>
        <v>0</v>
      </c>
    </row>
    <row r="11" spans="1:10" ht="15" x14ac:dyDescent="0.2">
      <c r="A11" s="44">
        <v>2</v>
      </c>
      <c r="B11" s="44" t="s">
        <v>282</v>
      </c>
      <c r="C11" s="47"/>
      <c r="D11" s="47">
        <v>1.5</v>
      </c>
      <c r="E11" s="122">
        <f>D11*C11/100</f>
        <v>0</v>
      </c>
    </row>
    <row r="12" spans="1:10" ht="15" x14ac:dyDescent="0.2">
      <c r="A12" s="44"/>
      <c r="B12" s="45" t="s">
        <v>164</v>
      </c>
      <c r="C12" s="44"/>
      <c r="D12" s="44" t="s">
        <v>176</v>
      </c>
      <c r="E12" s="47">
        <f>SUM(E10:E11)</f>
        <v>0</v>
      </c>
      <c r="G12" t="s">
        <v>434</v>
      </c>
    </row>
    <row r="14" spans="1:10" x14ac:dyDescent="0.2">
      <c r="A14" s="326" t="s">
        <v>218</v>
      </c>
      <c r="B14" s="326"/>
      <c r="C14" s="326"/>
      <c r="D14" s="326"/>
      <c r="E14" s="326"/>
      <c r="F14" s="326"/>
      <c r="G14" s="57"/>
      <c r="H14" s="57"/>
      <c r="I14" s="57"/>
    </row>
    <row r="15" spans="1:10" ht="13.5" x14ac:dyDescent="0.2">
      <c r="A15" s="49"/>
    </row>
    <row r="16" spans="1:10" s="17" customFormat="1" x14ac:dyDescent="0.2">
      <c r="A16" s="321" t="s">
        <v>316</v>
      </c>
      <c r="B16" s="318"/>
      <c r="C16" s="318"/>
      <c r="D16" s="318"/>
      <c r="E16" s="318"/>
      <c r="F16" s="318"/>
      <c r="G16" s="21"/>
      <c r="H16" s="21"/>
      <c r="I16" s="21"/>
      <c r="J16" s="21"/>
    </row>
    <row r="18" spans="1:10" ht="61.9" customHeight="1" x14ac:dyDescent="0.2">
      <c r="A18" s="44" t="s">
        <v>160</v>
      </c>
      <c r="B18" s="44" t="s">
        <v>172</v>
      </c>
      <c r="C18" s="44" t="s">
        <v>214</v>
      </c>
      <c r="D18" s="44" t="s">
        <v>215</v>
      </c>
      <c r="E18" s="44" t="s">
        <v>216</v>
      </c>
      <c r="I18" s="137">
        <f>SUM(E12+E22)</f>
        <v>0</v>
      </c>
    </row>
    <row r="19" spans="1:10" ht="15" x14ac:dyDescent="0.2">
      <c r="A19" s="44">
        <v>1</v>
      </c>
      <c r="B19" s="44">
        <v>2</v>
      </c>
      <c r="C19" s="44">
        <v>3</v>
      </c>
      <c r="D19" s="44">
        <v>4</v>
      </c>
      <c r="E19" s="44">
        <v>5</v>
      </c>
    </row>
    <row r="20" spans="1:10" ht="15" x14ac:dyDescent="0.2">
      <c r="A20" s="44">
        <v>1</v>
      </c>
      <c r="B20" s="44" t="s">
        <v>283</v>
      </c>
      <c r="C20" s="47"/>
      <c r="D20" s="47"/>
      <c r="E20" s="47">
        <f>D20*C20/100</f>
        <v>0</v>
      </c>
      <c r="I20" s="124"/>
    </row>
    <row r="21" spans="1:10" ht="15" x14ac:dyDescent="0.2">
      <c r="A21" s="44">
        <v>2</v>
      </c>
      <c r="B21" s="44"/>
      <c r="C21" s="47"/>
      <c r="D21" s="47"/>
      <c r="E21" s="47"/>
    </row>
    <row r="22" spans="1:10" ht="15" x14ac:dyDescent="0.2">
      <c r="A22" s="44"/>
      <c r="B22" s="45" t="s">
        <v>164</v>
      </c>
      <c r="C22" s="44"/>
      <c r="D22" s="44" t="s">
        <v>176</v>
      </c>
      <c r="E22" s="47">
        <f>SUM(E20:E21)</f>
        <v>0</v>
      </c>
      <c r="G22" t="s">
        <v>434</v>
      </c>
    </row>
    <row r="24" spans="1:10" x14ac:dyDescent="0.2">
      <c r="A24" s="326" t="s">
        <v>219</v>
      </c>
      <c r="B24" s="326"/>
      <c r="C24" s="326"/>
      <c r="D24" s="326"/>
      <c r="E24" s="326"/>
      <c r="F24" s="326"/>
      <c r="G24" s="57"/>
      <c r="H24" s="57"/>
      <c r="I24" s="57"/>
    </row>
    <row r="25" spans="1:10" ht="13.5" x14ac:dyDescent="0.2">
      <c r="A25" s="49"/>
    </row>
    <row r="26" spans="1:10" s="17" customFormat="1" x14ac:dyDescent="0.2">
      <c r="A26" s="321" t="s">
        <v>316</v>
      </c>
      <c r="B26" s="318"/>
      <c r="C26" s="318"/>
      <c r="D26" s="318"/>
      <c r="E26" s="318"/>
      <c r="F26" s="318"/>
      <c r="G26" s="21"/>
      <c r="H26" s="21"/>
      <c r="I26" s="21"/>
      <c r="J26" s="21"/>
    </row>
    <row r="28" spans="1:10" ht="60" x14ac:dyDescent="0.2">
      <c r="A28" s="44" t="s">
        <v>160</v>
      </c>
      <c r="B28" s="44" t="s">
        <v>172</v>
      </c>
      <c r="C28" s="44" t="s">
        <v>221</v>
      </c>
      <c r="D28" s="44" t="s">
        <v>222</v>
      </c>
      <c r="E28" s="44" t="s">
        <v>223</v>
      </c>
    </row>
    <row r="29" spans="1:10" ht="15" x14ac:dyDescent="0.2">
      <c r="A29" s="44">
        <v>1</v>
      </c>
      <c r="B29" s="44">
        <v>2</v>
      </c>
      <c r="C29" s="44">
        <v>3</v>
      </c>
      <c r="D29" s="44">
        <v>4</v>
      </c>
      <c r="E29" s="44">
        <v>5</v>
      </c>
    </row>
    <row r="30" spans="1:10" ht="30" x14ac:dyDescent="0.2">
      <c r="A30" s="44">
        <v>1</v>
      </c>
      <c r="B30" s="44" t="s">
        <v>284</v>
      </c>
      <c r="C30" s="47">
        <v>800</v>
      </c>
      <c r="D30" s="47">
        <v>12</v>
      </c>
      <c r="E30" s="47">
        <f>C30*D30</f>
        <v>9600</v>
      </c>
      <c r="G30" t="s">
        <v>434</v>
      </c>
    </row>
    <row r="31" spans="1:10" ht="15" x14ac:dyDescent="0.2">
      <c r="A31" s="44">
        <v>2</v>
      </c>
      <c r="B31" s="44" t="s">
        <v>285</v>
      </c>
      <c r="C31" s="47"/>
      <c r="D31" s="47"/>
      <c r="E31" s="47">
        <f>C31*D31</f>
        <v>0</v>
      </c>
      <c r="G31" t="s">
        <v>434</v>
      </c>
    </row>
    <row r="32" spans="1:10" ht="15" x14ac:dyDescent="0.2">
      <c r="A32" s="44">
        <v>3</v>
      </c>
      <c r="B32" s="44"/>
      <c r="C32" s="47"/>
      <c r="D32" s="47"/>
      <c r="E32" s="47">
        <f>C32*D32</f>
        <v>0</v>
      </c>
    </row>
    <row r="33" spans="1:10" ht="15" x14ac:dyDescent="0.2">
      <c r="A33" s="44"/>
      <c r="B33" s="45" t="s">
        <v>164</v>
      </c>
      <c r="C33" s="44"/>
      <c r="D33" s="44" t="s">
        <v>176</v>
      </c>
      <c r="E33" s="47">
        <f>SUM(E30:E32)</f>
        <v>9600</v>
      </c>
    </row>
    <row r="35" spans="1:10" x14ac:dyDescent="0.2">
      <c r="A35" s="326" t="s">
        <v>220</v>
      </c>
      <c r="B35" s="326"/>
      <c r="C35" s="326"/>
      <c r="D35" s="326"/>
      <c r="E35" s="326"/>
      <c r="F35" s="326"/>
      <c r="G35" s="57"/>
      <c r="H35" s="57"/>
      <c r="I35" s="57"/>
    </row>
    <row r="36" spans="1:10" ht="13.5" x14ac:dyDescent="0.2">
      <c r="A36" s="49"/>
    </row>
    <row r="37" spans="1:10" s="17" customFormat="1" ht="13.15" customHeight="1" x14ac:dyDescent="0.2">
      <c r="A37" s="321" t="s">
        <v>317</v>
      </c>
      <c r="B37" s="318"/>
      <c r="C37" s="318"/>
      <c r="D37" s="318"/>
      <c r="E37" s="318"/>
      <c r="F37" s="318"/>
      <c r="G37" s="21"/>
      <c r="H37" s="21"/>
      <c r="I37" s="21"/>
      <c r="J37" s="21"/>
    </row>
    <row r="39" spans="1:10" ht="60" x14ac:dyDescent="0.2">
      <c r="A39" s="44" t="s">
        <v>160</v>
      </c>
      <c r="B39" s="44" t="s">
        <v>172</v>
      </c>
      <c r="C39" s="44" t="s">
        <v>221</v>
      </c>
      <c r="D39" s="44" t="s">
        <v>222</v>
      </c>
      <c r="E39" s="44" t="s">
        <v>223</v>
      </c>
    </row>
    <row r="40" spans="1:10" ht="15" x14ac:dyDescent="0.2">
      <c r="A40" s="44">
        <v>1</v>
      </c>
      <c r="B40" s="44">
        <v>2</v>
      </c>
      <c r="C40" s="44">
        <v>3</v>
      </c>
      <c r="D40" s="44">
        <v>4</v>
      </c>
      <c r="E40" s="44">
        <v>5</v>
      </c>
    </row>
    <row r="41" spans="1:10" ht="15" x14ac:dyDescent="0.2">
      <c r="A41" s="44">
        <v>1</v>
      </c>
      <c r="B41" s="44" t="s">
        <v>286</v>
      </c>
      <c r="C41" s="47">
        <v>200</v>
      </c>
      <c r="D41" s="47">
        <v>1</v>
      </c>
      <c r="E41" s="47">
        <f>C41*D41</f>
        <v>200</v>
      </c>
      <c r="G41" t="s">
        <v>436</v>
      </c>
    </row>
    <row r="42" spans="1:10" ht="15" x14ac:dyDescent="0.2">
      <c r="A42" s="44">
        <v>2</v>
      </c>
      <c r="B42" s="44" t="s">
        <v>287</v>
      </c>
      <c r="C42" s="47">
        <v>400</v>
      </c>
      <c r="D42" s="47">
        <v>2</v>
      </c>
      <c r="E42" s="47">
        <f>C42*D42</f>
        <v>800</v>
      </c>
      <c r="G42" t="s">
        <v>436</v>
      </c>
    </row>
    <row r="43" spans="1:10" ht="45" x14ac:dyDescent="0.2">
      <c r="A43" s="44">
        <v>3</v>
      </c>
      <c r="B43" s="44" t="s">
        <v>350</v>
      </c>
      <c r="C43" s="47">
        <v>8000</v>
      </c>
      <c r="D43" s="47">
        <v>1</v>
      </c>
      <c r="E43" s="47">
        <f>C43*D43</f>
        <v>8000</v>
      </c>
      <c r="G43" t="s">
        <v>434</v>
      </c>
    </row>
    <row r="44" spans="1:10" ht="15" x14ac:dyDescent="0.2">
      <c r="A44" s="44"/>
      <c r="B44" s="45" t="s">
        <v>164</v>
      </c>
      <c r="C44" s="44"/>
      <c r="D44" s="44" t="s">
        <v>176</v>
      </c>
      <c r="E44" s="47">
        <f>SUM(E41:E43)</f>
        <v>9000</v>
      </c>
    </row>
    <row r="46" spans="1:10" s="17" customFormat="1" ht="35.450000000000003" customHeight="1" x14ac:dyDescent="0.2">
      <c r="A46" s="321" t="s">
        <v>349</v>
      </c>
      <c r="B46" s="318"/>
      <c r="C46" s="318"/>
      <c r="D46" s="318"/>
      <c r="E46" s="318"/>
      <c r="F46" s="318"/>
      <c r="G46" s="21"/>
      <c r="H46" s="21"/>
      <c r="I46" s="21"/>
      <c r="J46" s="21"/>
    </row>
    <row r="48" spans="1:10" ht="60" x14ac:dyDescent="0.2">
      <c r="A48" s="44" t="s">
        <v>160</v>
      </c>
      <c r="B48" s="44" t="s">
        <v>172</v>
      </c>
      <c r="C48" s="44" t="s">
        <v>221</v>
      </c>
      <c r="D48" s="44" t="s">
        <v>222</v>
      </c>
      <c r="E48" s="44" t="s">
        <v>223</v>
      </c>
    </row>
    <row r="49" spans="1:7" ht="15" x14ac:dyDescent="0.2">
      <c r="A49" s="44">
        <v>1</v>
      </c>
      <c r="B49" s="44">
        <v>2</v>
      </c>
      <c r="C49" s="44">
        <v>3</v>
      </c>
      <c r="D49" s="44">
        <v>4</v>
      </c>
      <c r="E49" s="44">
        <v>5</v>
      </c>
    </row>
    <row r="50" spans="1:7" ht="15" x14ac:dyDescent="0.2">
      <c r="A50" s="44">
        <v>1</v>
      </c>
      <c r="B50" s="44" t="s">
        <v>544</v>
      </c>
      <c r="C50" s="47">
        <v>3200</v>
      </c>
      <c r="D50" s="47">
        <v>2</v>
      </c>
      <c r="E50" s="47">
        <f>C50*D50</f>
        <v>6400</v>
      </c>
      <c r="F50" t="s">
        <v>543</v>
      </c>
    </row>
    <row r="51" spans="1:7" ht="15" x14ac:dyDescent="0.2">
      <c r="A51" s="44">
        <v>2</v>
      </c>
      <c r="B51" s="44"/>
      <c r="C51" s="47"/>
      <c r="D51" s="47"/>
      <c r="E51" s="47">
        <f>C51*D51</f>
        <v>0</v>
      </c>
    </row>
    <row r="52" spans="1:7" ht="15" x14ac:dyDescent="0.2">
      <c r="A52" s="44">
        <v>3</v>
      </c>
      <c r="B52" s="44"/>
      <c r="C52" s="47"/>
      <c r="D52" s="47"/>
      <c r="E52" s="47">
        <f>C52*D52</f>
        <v>0</v>
      </c>
    </row>
    <row r="53" spans="1:7" ht="15" x14ac:dyDescent="0.2">
      <c r="A53" s="44"/>
      <c r="B53" s="45" t="s">
        <v>164</v>
      </c>
      <c r="C53" s="44"/>
      <c r="D53" s="44" t="s">
        <v>176</v>
      </c>
      <c r="E53" s="47">
        <f>SUM(E50:E52)</f>
        <v>6400</v>
      </c>
      <c r="G53" s="133">
        <f>SUM(E53+E44+E33)</f>
        <v>25000</v>
      </c>
    </row>
  </sheetData>
  <mergeCells count="10">
    <mergeCell ref="A26:F26"/>
    <mergeCell ref="A35:F35"/>
    <mergeCell ref="A37:F37"/>
    <mergeCell ref="A46:F46"/>
    <mergeCell ref="A2:F2"/>
    <mergeCell ref="A4:F4"/>
    <mergeCell ref="A6:F6"/>
    <mergeCell ref="A14:F14"/>
    <mergeCell ref="A16:F16"/>
    <mergeCell ref="A24:F24"/>
  </mergeCells>
  <pageMargins left="0.7" right="0.7" top="0.75" bottom="0.75" header="0.3" footer="0.3"/>
  <pageSetup paperSize="9" scale="80" fitToHeight="0" orientation="portrait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45"/>
  <sheetViews>
    <sheetView view="pageBreakPreview" zoomScale="60" workbookViewId="0">
      <selection activeCell="H28" sqref="H28"/>
    </sheetView>
  </sheetViews>
  <sheetFormatPr defaultRowHeight="12.75" x14ac:dyDescent="0.2"/>
  <cols>
    <col min="1" max="1" width="15.140625" customWidth="1"/>
    <col min="2" max="2" width="19.28515625" customWidth="1"/>
    <col min="3" max="3" width="9.7109375" bestFit="1" customWidth="1"/>
    <col min="4" max="4" width="13" customWidth="1"/>
    <col min="5" max="5" width="13.85546875" customWidth="1"/>
    <col min="6" max="6" width="16.42578125" customWidth="1"/>
    <col min="7" max="7" width="18.85546875" customWidth="1"/>
    <col min="8" max="8" width="27" customWidth="1"/>
    <col min="9" max="9" width="17.28515625" customWidth="1"/>
  </cols>
  <sheetData>
    <row r="3" spans="1:7" ht="13.5" x14ac:dyDescent="0.2">
      <c r="B3" s="343" t="s">
        <v>579</v>
      </c>
      <c r="C3" s="343"/>
      <c r="D3" s="343"/>
      <c r="E3" s="343"/>
      <c r="F3" s="343"/>
      <c r="G3" s="343"/>
    </row>
    <row r="5" spans="1:7" x14ac:dyDescent="0.2">
      <c r="A5" s="344" t="s">
        <v>351</v>
      </c>
      <c r="B5" s="345"/>
      <c r="C5" s="345"/>
      <c r="D5" s="345"/>
      <c r="E5" s="345"/>
      <c r="F5" s="345"/>
    </row>
    <row r="7" spans="1:7" ht="60" x14ac:dyDescent="0.2">
      <c r="A7" s="144" t="s">
        <v>160</v>
      </c>
      <c r="B7" s="144" t="s">
        <v>0</v>
      </c>
      <c r="C7" s="144" t="s">
        <v>207</v>
      </c>
      <c r="D7" s="144" t="s">
        <v>209</v>
      </c>
      <c r="E7" s="144" t="s">
        <v>210</v>
      </c>
      <c r="F7" s="144" t="s">
        <v>211</v>
      </c>
    </row>
    <row r="8" spans="1:7" ht="15" x14ac:dyDescent="0.2">
      <c r="A8" s="144">
        <v>1</v>
      </c>
      <c r="B8" s="144">
        <v>2</v>
      </c>
      <c r="C8" s="144">
        <v>3</v>
      </c>
      <c r="D8" s="144">
        <v>4</v>
      </c>
      <c r="E8" s="144">
        <v>5</v>
      </c>
      <c r="F8" s="144">
        <v>6</v>
      </c>
    </row>
    <row r="9" spans="1:7" ht="30" x14ac:dyDescent="0.2">
      <c r="A9" s="144">
        <v>1</v>
      </c>
      <c r="B9" s="144" t="s">
        <v>577</v>
      </c>
      <c r="C9" s="47">
        <v>712</v>
      </c>
      <c r="D9" s="47">
        <v>1269</v>
      </c>
      <c r="E9" s="47">
        <v>12</v>
      </c>
      <c r="F9" s="47">
        <f>C9*E9*D9</f>
        <v>10842336</v>
      </c>
    </row>
    <row r="10" spans="1:7" ht="30" x14ac:dyDescent="0.2">
      <c r="A10" s="144">
        <v>2</v>
      </c>
      <c r="B10" s="144" t="s">
        <v>578</v>
      </c>
      <c r="C10" s="47">
        <v>1068</v>
      </c>
      <c r="D10" s="47">
        <v>50</v>
      </c>
      <c r="E10" s="47">
        <v>12</v>
      </c>
      <c r="F10" s="47">
        <f>C10*E10*D10</f>
        <v>640800</v>
      </c>
    </row>
    <row r="11" spans="1:7" ht="105" x14ac:dyDescent="0.2">
      <c r="A11" s="144">
        <v>3</v>
      </c>
      <c r="B11" s="144" t="s">
        <v>576</v>
      </c>
      <c r="C11" s="47">
        <v>764</v>
      </c>
      <c r="D11" s="47">
        <v>1</v>
      </c>
      <c r="E11" s="47">
        <v>1</v>
      </c>
      <c r="F11" s="47">
        <f>C11*E11*D11</f>
        <v>764</v>
      </c>
    </row>
    <row r="12" spans="1:7" ht="15" x14ac:dyDescent="0.2">
      <c r="A12" s="144"/>
      <c r="B12" s="145" t="s">
        <v>164</v>
      </c>
      <c r="C12" s="144" t="s">
        <v>176</v>
      </c>
      <c r="D12" s="144"/>
      <c r="E12" s="144" t="s">
        <v>176</v>
      </c>
      <c r="F12" s="47">
        <f>SUM(F9:F11)</f>
        <v>11483900</v>
      </c>
    </row>
    <row r="20" spans="1:7" ht="13.5" x14ac:dyDescent="0.2">
      <c r="B20" s="343" t="s">
        <v>580</v>
      </c>
      <c r="C20" s="343"/>
      <c r="D20" s="343"/>
      <c r="E20" s="343"/>
      <c r="F20" s="343"/>
      <c r="G20" s="343"/>
    </row>
    <row r="22" spans="1:7" x14ac:dyDescent="0.2">
      <c r="A22" s="344" t="s">
        <v>351</v>
      </c>
      <c r="B22" s="345"/>
      <c r="C22" s="345"/>
      <c r="D22" s="345"/>
      <c r="E22" s="345"/>
      <c r="F22" s="345"/>
    </row>
    <row r="24" spans="1:7" ht="60" x14ac:dyDescent="0.2">
      <c r="A24" s="144" t="s">
        <v>160</v>
      </c>
      <c r="B24" s="144" t="s">
        <v>0</v>
      </c>
      <c r="C24" s="144" t="s">
        <v>207</v>
      </c>
      <c r="D24" s="144" t="s">
        <v>209</v>
      </c>
      <c r="E24" s="144" t="s">
        <v>210</v>
      </c>
      <c r="F24" s="144" t="s">
        <v>211</v>
      </c>
    </row>
    <row r="25" spans="1:7" ht="15" x14ac:dyDescent="0.2">
      <c r="A25" s="144">
        <v>1</v>
      </c>
      <c r="B25" s="144">
        <v>2</v>
      </c>
      <c r="C25" s="144">
        <v>3</v>
      </c>
      <c r="D25" s="144">
        <v>4</v>
      </c>
      <c r="E25" s="144">
        <v>5</v>
      </c>
      <c r="F25" s="144">
        <v>6</v>
      </c>
    </row>
    <row r="26" spans="1:7" ht="30" x14ac:dyDescent="0.2">
      <c r="A26" s="144">
        <v>1</v>
      </c>
      <c r="B26" s="144" t="s">
        <v>577</v>
      </c>
      <c r="C26" s="47">
        <v>712</v>
      </c>
      <c r="D26" s="47">
        <v>1266</v>
      </c>
      <c r="E26" s="47">
        <v>12</v>
      </c>
      <c r="F26" s="47">
        <f>C26*E26*D26</f>
        <v>10816704</v>
      </c>
    </row>
    <row r="27" spans="1:7" ht="30" x14ac:dyDescent="0.2">
      <c r="A27" s="144">
        <v>2</v>
      </c>
      <c r="B27" s="144" t="s">
        <v>578</v>
      </c>
      <c r="C27" s="47">
        <v>1068</v>
      </c>
      <c r="D27" s="47">
        <v>50</v>
      </c>
      <c r="E27" s="47">
        <v>12</v>
      </c>
      <c r="F27" s="47">
        <f>C27*E27*D27</f>
        <v>640800</v>
      </c>
    </row>
    <row r="28" spans="1:7" ht="105" x14ac:dyDescent="0.2">
      <c r="A28" s="144">
        <v>3</v>
      </c>
      <c r="B28" s="144" t="s">
        <v>576</v>
      </c>
      <c r="C28" s="47">
        <v>996</v>
      </c>
      <c r="D28" s="47">
        <v>1</v>
      </c>
      <c r="E28" s="47">
        <v>1</v>
      </c>
      <c r="F28" s="47">
        <f>C28*E28*D28</f>
        <v>996</v>
      </c>
    </row>
    <row r="29" spans="1:7" ht="15" x14ac:dyDescent="0.2">
      <c r="A29" s="144"/>
      <c r="B29" s="145" t="s">
        <v>164</v>
      </c>
      <c r="C29" s="144" t="s">
        <v>176</v>
      </c>
      <c r="D29" s="144"/>
      <c r="E29" s="144" t="s">
        <v>176</v>
      </c>
      <c r="F29" s="47">
        <f>SUM(F26:F28)</f>
        <v>11458500</v>
      </c>
    </row>
    <row r="36" spans="1:7" ht="13.5" x14ac:dyDescent="0.2">
      <c r="B36" s="343" t="s">
        <v>581</v>
      </c>
      <c r="C36" s="343"/>
      <c r="D36" s="343"/>
      <c r="E36" s="343"/>
      <c r="F36" s="343"/>
      <c r="G36" s="343"/>
    </row>
    <row r="38" spans="1:7" x14ac:dyDescent="0.2">
      <c r="A38" s="344" t="s">
        <v>351</v>
      </c>
      <c r="B38" s="345"/>
      <c r="C38" s="345"/>
      <c r="D38" s="345"/>
      <c r="E38" s="345"/>
      <c r="F38" s="345"/>
    </row>
    <row r="40" spans="1:7" ht="60" x14ac:dyDescent="0.2">
      <c r="A40" s="144" t="s">
        <v>160</v>
      </c>
      <c r="B40" s="144" t="s">
        <v>0</v>
      </c>
      <c r="C40" s="144" t="s">
        <v>207</v>
      </c>
      <c r="D40" s="144" t="s">
        <v>209</v>
      </c>
      <c r="E40" s="144" t="s">
        <v>210</v>
      </c>
      <c r="F40" s="144" t="s">
        <v>211</v>
      </c>
    </row>
    <row r="41" spans="1:7" ht="15" x14ac:dyDescent="0.2">
      <c r="A41" s="144">
        <v>1</v>
      </c>
      <c r="B41" s="144">
        <v>2</v>
      </c>
      <c r="C41" s="144">
        <v>3</v>
      </c>
      <c r="D41" s="144">
        <v>4</v>
      </c>
      <c r="E41" s="144">
        <v>5</v>
      </c>
      <c r="F41" s="144">
        <v>6</v>
      </c>
    </row>
    <row r="42" spans="1:7" ht="30" x14ac:dyDescent="0.2">
      <c r="A42" s="144">
        <v>1</v>
      </c>
      <c r="B42" s="144" t="s">
        <v>577</v>
      </c>
      <c r="C42" s="47">
        <v>712</v>
      </c>
      <c r="D42" s="47">
        <v>1521</v>
      </c>
      <c r="E42" s="47">
        <v>12</v>
      </c>
      <c r="F42" s="47">
        <f>C42*E42*D42</f>
        <v>12995424</v>
      </c>
    </row>
    <row r="43" spans="1:7" ht="30" x14ac:dyDescent="0.2">
      <c r="A43" s="144">
        <v>2</v>
      </c>
      <c r="B43" s="144" t="s">
        <v>578</v>
      </c>
      <c r="C43" s="47">
        <v>1068</v>
      </c>
      <c r="D43" s="47">
        <v>50</v>
      </c>
      <c r="E43" s="47">
        <v>12</v>
      </c>
      <c r="F43" s="47">
        <f>C43*E43*D43</f>
        <v>640800</v>
      </c>
    </row>
    <row r="44" spans="1:7" ht="105" x14ac:dyDescent="0.2">
      <c r="A44" s="144">
        <v>3</v>
      </c>
      <c r="B44" s="144" t="s">
        <v>576</v>
      </c>
      <c r="C44" s="47">
        <v>2176</v>
      </c>
      <c r="D44" s="47">
        <v>1</v>
      </c>
      <c r="E44" s="47">
        <v>1</v>
      </c>
      <c r="F44" s="47">
        <f>C44*E44*D44</f>
        <v>2176</v>
      </c>
    </row>
    <row r="45" spans="1:7" ht="15" x14ac:dyDescent="0.2">
      <c r="A45" s="144"/>
      <c r="B45" s="145" t="s">
        <v>164</v>
      </c>
      <c r="C45" s="144" t="s">
        <v>176</v>
      </c>
      <c r="D45" s="144"/>
      <c r="E45" s="144" t="s">
        <v>176</v>
      </c>
      <c r="F45" s="47">
        <f>SUM(F42:F44)</f>
        <v>13638400</v>
      </c>
    </row>
  </sheetData>
  <mergeCells count="6">
    <mergeCell ref="A38:F38"/>
    <mergeCell ref="A5:F5"/>
    <mergeCell ref="B3:G3"/>
    <mergeCell ref="B20:G20"/>
    <mergeCell ref="A22:F22"/>
    <mergeCell ref="B36:G36"/>
  </mergeCells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19</vt:i4>
      </vt:variant>
      <vt:variant>
        <vt:lpstr>Именованные диапазоны</vt:lpstr>
      </vt:variant>
      <vt:variant>
        <vt:i4>7</vt:i4>
      </vt:variant>
    </vt:vector>
  </HeadingPairs>
  <TitlesOfParts>
    <vt:vector size="26" baseType="lpstr">
      <vt:lpstr>1</vt:lpstr>
      <vt:lpstr>2 (19)</vt:lpstr>
      <vt:lpstr>2 (20)</vt:lpstr>
      <vt:lpstr>2 (21)</vt:lpstr>
      <vt:lpstr>3</vt:lpstr>
      <vt:lpstr>доходная часть 2019</vt:lpstr>
      <vt:lpstr>доходная часть 2020</vt:lpstr>
      <vt:lpstr>доходная часть 2021</vt:lpstr>
      <vt:lpstr>расходная часть 2019-2021</vt:lpstr>
      <vt:lpstr>210</vt:lpstr>
      <vt:lpstr>220</vt:lpstr>
      <vt:lpstr>230</vt:lpstr>
      <vt:lpstr>260</vt:lpstr>
      <vt:lpstr>260ар</vt:lpstr>
      <vt:lpstr>260 внеб</vt:lpstr>
      <vt:lpstr>210внеб</vt:lpstr>
      <vt:lpstr>220внеб</vt:lpstr>
      <vt:lpstr>230внеб</vt:lpstr>
      <vt:lpstr>стипендия</vt:lpstr>
      <vt:lpstr>'1'!Область_печати</vt:lpstr>
      <vt:lpstr>'210'!Область_печати</vt:lpstr>
      <vt:lpstr>'220'!Область_печати</vt:lpstr>
      <vt:lpstr>'230'!Область_печати</vt:lpstr>
      <vt:lpstr>'260'!Область_печати</vt:lpstr>
      <vt:lpstr>'3'!Область_печати</vt:lpstr>
      <vt:lpstr>стипендия!Область_печати</vt:lpstr>
    </vt:vector>
  </TitlesOfParts>
  <Company>Minobr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Рузайкина Е.В.</dc:creator>
  <cp:lastModifiedBy>Костина М.С.</cp:lastModifiedBy>
  <cp:lastPrinted>2019-01-28T06:33:11Z</cp:lastPrinted>
  <dcterms:created xsi:type="dcterms:W3CDTF">2010-10-05T08:28:06Z</dcterms:created>
  <dcterms:modified xsi:type="dcterms:W3CDTF">2019-01-28T11:31:40Z</dcterms:modified>
</cp:coreProperties>
</file>